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Лист1!$A$1:$K$338</definedName>
  </definedNames>
  <calcPr calcId="145621"/>
</workbook>
</file>

<file path=xl/calcChain.xml><?xml version="1.0" encoding="utf-8"?>
<calcChain xmlns="http://schemas.openxmlformats.org/spreadsheetml/2006/main">
  <c r="K313" i="1" l="1"/>
  <c r="K312" i="1"/>
  <c r="K304" i="1"/>
  <c r="K303" i="1"/>
  <c r="K296" i="1"/>
  <c r="K295" i="1"/>
  <c r="K264" i="1"/>
  <c r="K263" i="1"/>
  <c r="K234" i="1"/>
  <c r="K233" i="1"/>
  <c r="K192" i="1"/>
  <c r="K191" i="1"/>
  <c r="K180" i="1"/>
  <c r="K179" i="1"/>
  <c r="K176" i="1"/>
  <c r="K175" i="1"/>
  <c r="K163" i="1"/>
  <c r="K162" i="1"/>
  <c r="K159" i="1"/>
  <c r="K158" i="1"/>
  <c r="K151" i="1"/>
  <c r="K150" i="1"/>
  <c r="K147" i="1"/>
  <c r="K146" i="1"/>
  <c r="K142" i="1"/>
  <c r="K141" i="1"/>
  <c r="K138" i="1"/>
  <c r="K137" i="1"/>
  <c r="K129" i="1"/>
  <c r="K128" i="1"/>
  <c r="K125" i="1"/>
  <c r="K124" i="1"/>
  <c r="K108" i="1"/>
  <c r="K107" i="1"/>
  <c r="K100" i="1"/>
  <c r="K99" i="1"/>
  <c r="K75" i="1"/>
  <c r="K74" i="1"/>
  <c r="K62" i="1"/>
  <c r="K61" i="1"/>
  <c r="K58" i="1"/>
  <c r="K57" i="1"/>
  <c r="K54" i="1"/>
  <c r="K53" i="1"/>
  <c r="K28" i="1"/>
  <c r="K27" i="1"/>
  <c r="K25" i="1"/>
  <c r="K24" i="1"/>
  <c r="K19" i="1"/>
  <c r="K18" i="1"/>
  <c r="K16" i="1"/>
  <c r="K15" i="1"/>
  <c r="K12" i="1"/>
  <c r="K11" i="1"/>
  <c r="K8" i="1"/>
  <c r="K7" i="1"/>
  <c r="K6" i="1"/>
  <c r="J254" i="1"/>
  <c r="J259" i="1"/>
  <c r="J108" i="1"/>
  <c r="J107" i="1"/>
  <c r="J100" i="1"/>
  <c r="J99" i="1"/>
  <c r="O20" i="1" l="1"/>
  <c r="N20" i="1"/>
  <c r="M19" i="1"/>
  <c r="M11" i="1"/>
  <c r="M306" i="1"/>
  <c r="M252" i="1"/>
  <c r="M144" i="1"/>
  <c r="L51" i="1"/>
  <c r="L9" i="1"/>
  <c r="L173" i="1" l="1"/>
  <c r="L227" i="1"/>
  <c r="L306" i="1"/>
  <c r="L252" i="1"/>
  <c r="L144" i="1"/>
  <c r="L135" i="1"/>
  <c r="L114" i="1"/>
  <c r="L93" i="1"/>
  <c r="L72" i="1"/>
  <c r="E8" i="1" l="1"/>
  <c r="C8" i="1"/>
  <c r="B254" i="1"/>
  <c r="F337" i="1" l="1"/>
  <c r="D337" i="1"/>
  <c r="F336" i="1"/>
  <c r="D336" i="1"/>
  <c r="E329" i="1"/>
  <c r="F329" i="1" s="1"/>
  <c r="D329" i="1"/>
  <c r="E328" i="1"/>
  <c r="F328" i="1" s="1"/>
  <c r="D328" i="1"/>
  <c r="F325" i="1"/>
  <c r="D325" i="1"/>
  <c r="F324" i="1"/>
  <c r="D324" i="1"/>
  <c r="F322" i="1"/>
  <c r="D322" i="1"/>
  <c r="F321" i="1"/>
  <c r="D321" i="1"/>
  <c r="E320" i="1"/>
  <c r="C320" i="1"/>
  <c r="B320" i="1"/>
  <c r="F318" i="1"/>
  <c r="F316" i="1"/>
  <c r="F313" i="1"/>
  <c r="D313" i="1"/>
  <c r="F312" i="1"/>
  <c r="D312" i="1"/>
  <c r="F309" i="1"/>
  <c r="D309" i="1"/>
  <c r="F308" i="1"/>
  <c r="D308" i="1"/>
  <c r="F304" i="1"/>
  <c r="D304" i="1"/>
  <c r="F303" i="1"/>
  <c r="D303" i="1"/>
  <c r="F300" i="1"/>
  <c r="D300" i="1"/>
  <c r="F299" i="1"/>
  <c r="D299" i="1"/>
  <c r="F296" i="1"/>
  <c r="D296" i="1"/>
  <c r="E295" i="1"/>
  <c r="B295" i="1"/>
  <c r="D295" i="1" s="1"/>
  <c r="F288" i="1"/>
  <c r="D288" i="1"/>
  <c r="F287" i="1"/>
  <c r="D287" i="1"/>
  <c r="I281" i="1"/>
  <c r="B267" i="1"/>
  <c r="F265" i="1"/>
  <c r="D265" i="1"/>
  <c r="F264" i="1"/>
  <c r="D264" i="1"/>
  <c r="B263" i="1"/>
  <c r="F263" i="1" s="1"/>
  <c r="G261" i="1"/>
  <c r="G259" i="1" s="1"/>
  <c r="E259" i="1"/>
  <c r="C259" i="1"/>
  <c r="B259" i="1"/>
  <c r="G256" i="1"/>
  <c r="G254" i="1" s="1"/>
  <c r="F250" i="1"/>
  <c r="F249" i="1"/>
  <c r="F242" i="1"/>
  <c r="F241" i="1"/>
  <c r="F234" i="1"/>
  <c r="D234" i="1"/>
  <c r="F233" i="1"/>
  <c r="D233" i="1"/>
  <c r="F230" i="1"/>
  <c r="F229" i="1"/>
  <c r="F220" i="1"/>
  <c r="D220" i="1"/>
  <c r="F219" i="1"/>
  <c r="D219" i="1"/>
  <c r="F212" i="1"/>
  <c r="D212" i="1"/>
  <c r="F211" i="1"/>
  <c r="D211" i="1"/>
  <c r="F192" i="1"/>
  <c r="D192" i="1"/>
  <c r="F191" i="1"/>
  <c r="D191" i="1"/>
  <c r="H180" i="1"/>
  <c r="F180" i="1"/>
  <c r="D180" i="1"/>
  <c r="H179" i="1"/>
  <c r="F179" i="1"/>
  <c r="D179" i="1"/>
  <c r="H176" i="1"/>
  <c r="F176" i="1"/>
  <c r="D176" i="1"/>
  <c r="H175" i="1"/>
  <c r="F175" i="1"/>
  <c r="D175" i="1"/>
  <c r="F171" i="1"/>
  <c r="D171" i="1"/>
  <c r="F170" i="1"/>
  <c r="D170" i="1"/>
  <c r="F167" i="1"/>
  <c r="D167" i="1"/>
  <c r="F166" i="1"/>
  <c r="D166" i="1"/>
  <c r="D164" i="1"/>
  <c r="B164" i="1"/>
  <c r="H163" i="1"/>
  <c r="F163" i="1"/>
  <c r="D163" i="1"/>
  <c r="E162" i="1"/>
  <c r="C162" i="1"/>
  <c r="H162" i="1" s="1"/>
  <c r="B162" i="1"/>
  <c r="F162" i="1" s="1"/>
  <c r="H159" i="1"/>
  <c r="F159" i="1"/>
  <c r="D159" i="1"/>
  <c r="H158" i="1"/>
  <c r="F158" i="1"/>
  <c r="D158" i="1"/>
  <c r="F155" i="1"/>
  <c r="D155" i="1"/>
  <c r="F154" i="1"/>
  <c r="D154" i="1"/>
  <c r="H151" i="1"/>
  <c r="F151" i="1"/>
  <c r="D151" i="1"/>
  <c r="H150" i="1"/>
  <c r="F150" i="1"/>
  <c r="D150" i="1"/>
  <c r="H147" i="1"/>
  <c r="F147" i="1"/>
  <c r="D147" i="1"/>
  <c r="H146" i="1"/>
  <c r="F146" i="1"/>
  <c r="D146" i="1"/>
  <c r="H142" i="1"/>
  <c r="F142" i="1"/>
  <c r="D142" i="1"/>
  <c r="H141" i="1"/>
  <c r="F141" i="1"/>
  <c r="D141" i="1"/>
  <c r="H138" i="1"/>
  <c r="F138" i="1"/>
  <c r="D138" i="1"/>
  <c r="H137" i="1"/>
  <c r="F137" i="1"/>
  <c r="D137" i="1"/>
  <c r="F133" i="1"/>
  <c r="D133" i="1"/>
  <c r="F132" i="1"/>
  <c r="D132" i="1"/>
  <c r="H129" i="1"/>
  <c r="F129" i="1"/>
  <c r="D129" i="1"/>
  <c r="H128" i="1"/>
  <c r="F128" i="1"/>
  <c r="D128" i="1"/>
  <c r="H125" i="1"/>
  <c r="F125" i="1"/>
  <c r="D125" i="1"/>
  <c r="H124" i="1"/>
  <c r="F124" i="1"/>
  <c r="D124" i="1"/>
  <c r="F112" i="1"/>
  <c r="D112" i="1"/>
  <c r="F111" i="1"/>
  <c r="D111" i="1"/>
  <c r="G108" i="1"/>
  <c r="H108" i="1" s="1"/>
  <c r="F108" i="1"/>
  <c r="D108" i="1"/>
  <c r="G107" i="1"/>
  <c r="H107" i="1" s="1"/>
  <c r="F107" i="1"/>
  <c r="D107" i="1"/>
  <c r="F104" i="1"/>
  <c r="D104" i="1"/>
  <c r="F103" i="1"/>
  <c r="D103" i="1"/>
  <c r="H100" i="1"/>
  <c r="F100" i="1"/>
  <c r="D100" i="1"/>
  <c r="H99" i="1"/>
  <c r="F99" i="1"/>
  <c r="D99" i="1"/>
  <c r="F91" i="1"/>
  <c r="D91" i="1"/>
  <c r="F90" i="1"/>
  <c r="D90" i="1"/>
  <c r="F87" i="1"/>
  <c r="D87" i="1"/>
  <c r="F86" i="1"/>
  <c r="D86" i="1"/>
  <c r="F83" i="1"/>
  <c r="D83" i="1"/>
  <c r="F82" i="1"/>
  <c r="D82" i="1"/>
  <c r="F79" i="1"/>
  <c r="D79" i="1"/>
  <c r="F78" i="1"/>
  <c r="D78" i="1"/>
  <c r="F75" i="1"/>
  <c r="D75" i="1"/>
  <c r="F74" i="1"/>
  <c r="D74" i="1"/>
  <c r="E70" i="1"/>
  <c r="F70" i="1" s="1"/>
  <c r="D70" i="1"/>
  <c r="F69" i="1"/>
  <c r="E69" i="1"/>
  <c r="D69" i="1"/>
  <c r="F66" i="1"/>
  <c r="D66" i="1"/>
  <c r="F65" i="1"/>
  <c r="D65" i="1"/>
  <c r="H62" i="1"/>
  <c r="E62" i="1"/>
  <c r="D62" i="1"/>
  <c r="H61" i="1"/>
  <c r="E61" i="1"/>
  <c r="F61" i="1" s="1"/>
  <c r="D61" i="1"/>
  <c r="I58" i="1"/>
  <c r="H58" i="1"/>
  <c r="F58" i="1"/>
  <c r="D58" i="1"/>
  <c r="I57" i="1"/>
  <c r="H57" i="1"/>
  <c r="F57" i="1"/>
  <c r="D57" i="1"/>
  <c r="H54" i="1"/>
  <c r="F54" i="1"/>
  <c r="D54" i="1"/>
  <c r="H53" i="1"/>
  <c r="F53" i="1"/>
  <c r="D53" i="1"/>
  <c r="F49" i="1"/>
  <c r="D49" i="1"/>
  <c r="F48" i="1"/>
  <c r="D48" i="1"/>
  <c r="F45" i="1"/>
  <c r="D45" i="1"/>
  <c r="F44" i="1"/>
  <c r="D44" i="1"/>
  <c r="F37" i="1"/>
  <c r="D37" i="1"/>
  <c r="F36" i="1"/>
  <c r="D36" i="1"/>
  <c r="F34" i="1"/>
  <c r="D34" i="1"/>
  <c r="F33" i="1"/>
  <c r="D33" i="1"/>
  <c r="F31" i="1"/>
  <c r="D31" i="1"/>
  <c r="F30" i="1"/>
  <c r="D30" i="1"/>
  <c r="H28" i="1"/>
  <c r="E28" i="1"/>
  <c r="F28" i="1" s="1"/>
  <c r="D28" i="1"/>
  <c r="H27" i="1"/>
  <c r="E27" i="1"/>
  <c r="F27" i="1" s="1"/>
  <c r="D27" i="1"/>
  <c r="F25" i="1"/>
  <c r="D25" i="1"/>
  <c r="F24" i="1"/>
  <c r="D24" i="1"/>
  <c r="F22" i="1"/>
  <c r="D22" i="1"/>
  <c r="F21" i="1"/>
  <c r="D21" i="1"/>
  <c r="H19" i="1"/>
  <c r="F19" i="1"/>
  <c r="D19" i="1"/>
  <c r="H18" i="1"/>
  <c r="F18" i="1"/>
  <c r="D18" i="1"/>
  <c r="H16" i="1"/>
  <c r="F16" i="1"/>
  <c r="D16" i="1"/>
  <c r="I15" i="1"/>
  <c r="H15" i="1"/>
  <c r="F15" i="1"/>
  <c r="D15" i="1"/>
  <c r="C12" i="1"/>
  <c r="B12" i="1"/>
  <c r="I11" i="1"/>
  <c r="C11" i="1"/>
  <c r="H11" i="1" s="1"/>
  <c r="H8" i="1"/>
  <c r="I6" i="1"/>
  <c r="F62" i="1" l="1"/>
  <c r="E7" i="1"/>
  <c r="E6" i="1" s="1"/>
  <c r="H12" i="1"/>
  <c r="C7" i="1"/>
  <c r="H7" i="1" s="1"/>
  <c r="F12" i="1"/>
  <c r="B7" i="1"/>
  <c r="F164" i="1"/>
  <c r="B8" i="1"/>
  <c r="D8" i="1" s="1"/>
  <c r="F295" i="1"/>
  <c r="B11" i="1"/>
  <c r="F11" i="1" s="1"/>
  <c r="F259" i="1"/>
  <c r="D259" i="1"/>
  <c r="D320" i="1"/>
  <c r="F320" i="1"/>
  <c r="D12" i="1"/>
  <c r="D162" i="1"/>
  <c r="D263" i="1"/>
  <c r="D11" i="1" l="1"/>
  <c r="F8" i="1"/>
  <c r="B6" i="1"/>
  <c r="F6" i="1" s="1"/>
  <c r="F7" i="1"/>
  <c r="D7" i="1"/>
  <c r="C6" i="1"/>
  <c r="H6" i="1" s="1"/>
  <c r="D6" i="1" l="1"/>
</calcChain>
</file>

<file path=xl/sharedStrings.xml><?xml version="1.0" encoding="utf-8"?>
<sst xmlns="http://schemas.openxmlformats.org/spreadsheetml/2006/main" count="348" uniqueCount="111">
  <si>
    <t xml:space="preserve">Информация </t>
  </si>
  <si>
    <t>о ходе реализации республиканских целевых программ</t>
  </si>
  <si>
    <t>за 9 месяцев 2013 года</t>
  </si>
  <si>
    <t>тыс. рублей</t>
  </si>
  <si>
    <t xml:space="preserve"> </t>
  </si>
  <si>
    <t xml:space="preserve">Лимит (план)                           на 2013 год                    </t>
  </si>
  <si>
    <t xml:space="preserve">Финансирование                                        </t>
  </si>
  <si>
    <t>%                       финан-я к лимиту</t>
  </si>
  <si>
    <t>%                       выполнения к лимиту</t>
  </si>
  <si>
    <t>Финансирование за 9 мес 2012 года</t>
  </si>
  <si>
    <t>% финан-я за 9 мес. 2013 года к финан-ю за 9 мес. 2012 года</t>
  </si>
  <si>
    <t>Финанси-рование                                                       2007 года</t>
  </si>
  <si>
    <t>ВСЕГО</t>
  </si>
  <si>
    <t>республиканский бюджет</t>
  </si>
  <si>
    <t>местные бюджеты</t>
  </si>
  <si>
    <t>Здравоохранение</t>
  </si>
  <si>
    <t>1."Развитие здравоохранения Республики Северная Осетия-Алания на 2012-2014 годы"</t>
  </si>
  <si>
    <t>всего</t>
  </si>
  <si>
    <t xml:space="preserve">в том числе подпрограммы: </t>
  </si>
  <si>
    <t>"Выполнение функций республиканским бюджетным учреждением образования, в том числе по оказанию государственных услуг и выполнению государственных работ в соответствии с государственным заданием"</t>
  </si>
  <si>
    <t xml:space="preserve"> "Выполнение функций республиканскими учрежде-ниями здравоохранения, в том числе по оказанию государственных услуг и работ в соответствии с установленным государственным заданием"</t>
  </si>
  <si>
    <t>"Совершенствование подготовки кадров"</t>
  </si>
  <si>
    <t>"Оказание высокотехнологической медицинской помощи"</t>
  </si>
  <si>
    <t>"Предупреждение и борьба с социально значимыми заболеваниями"</t>
  </si>
  <si>
    <t>"Лекарственное обеспечение льготных категорий граждан"</t>
  </si>
  <si>
    <t>"Обеспечение жителей Республики Северная Осетия-Алания реабилитационной медицинской помощью  после стационарного лечения"</t>
  </si>
  <si>
    <t>«Межбюджетные трансферты, направленные Фонду обязательного медицинского страхования на реализацию Территориальной программы государственных гарантий оказания гражданам Российской Федерации бесплатной медицинской помощи"</t>
  </si>
  <si>
    <t>2. "Развитие и совершенствование службы медицины катастроф Республики Северная Осетия - Алания" на 2009-2012 годы</t>
  </si>
  <si>
    <t>2. "Профилактика  внутрибольничных инфекций" на 2009-2013 годы</t>
  </si>
  <si>
    <t>3. Республиканская целевая программа по профилактике бешенства на 2012-2014 годы</t>
  </si>
  <si>
    <t>Молодежная политика, физическая культура и спорт</t>
  </si>
  <si>
    <t xml:space="preserve">4. "Развитие вольной борьбы в Республике Северная Осетия-Алания" на 2012-2016 годы </t>
  </si>
  <si>
    <t xml:space="preserve">5. "Развитие футбола в Республике Северная Осетия-Алания" на 2010-2015 годы </t>
  </si>
  <si>
    <t>6. "Молодежь Осетии" на 2011-2014 годы</t>
  </si>
  <si>
    <t>7."Развитие сети плоскостных спортивных сооружений в Республике Северная Осетия-Алания" на 2012-2015 годы</t>
  </si>
  <si>
    <t>8. "Допризывная подготовка молодежи Республики Северная Осетия-Алания к военной службе" на 2013 – 2015 годы</t>
  </si>
  <si>
    <t>Социальная защита</t>
  </si>
  <si>
    <t>9. "Улучшение условий и охраны труда" на 2010-2013 годы</t>
  </si>
  <si>
    <t>10."Информатизация системы социальной защиты населения Республики Северная Осетия-Алания на 2013-2015 годы"</t>
  </si>
  <si>
    <t>11."Социальная поддержка инвалидов в Республике Северная Осетия – Алания" на 2012 - 2014 годы</t>
  </si>
  <si>
    <t>12."Старшее поколение Республики Северная Осетия-Алания на 2011-2013 годы"</t>
  </si>
  <si>
    <t>13."Доступная среда в Республике Северная Осетия-Алания" на 2012-2014 годы</t>
  </si>
  <si>
    <t>Культура</t>
  </si>
  <si>
    <t>14. "Сохраность и ремонт военно-мемориальных объектов в Республике Северная Осетия-Алания" на 2012-2016 годы</t>
  </si>
  <si>
    <t>15. "Сохранение и развитие культуры Республики Северная Осетия-Алания" на 2012-2014 годы</t>
  </si>
  <si>
    <t>16. "Сохранение объектов культурного наследия Республики Северная Осетия - Алания на 2009-2014 годы"</t>
  </si>
  <si>
    <t>17. "Развитие и поддержка кинематографии в Республике Северная Осетия-Алания (2012-2014 годы)"</t>
  </si>
  <si>
    <t>18."Развитие народных художественных промыслов Республики Северная Осетия-Алания (2012-2015 годы)"</t>
  </si>
  <si>
    <t>Правоохранительная деятельность</t>
  </si>
  <si>
    <t>20. "Повышение безопасности дорожного движения в 2007-2012 годах"</t>
  </si>
  <si>
    <t>21."Республиканская целевая программа комплексных мер по усилению борьбы с преступностью на территории Республики Северная Осетия-Алания" на 2009-2012 годы</t>
  </si>
  <si>
    <t>19."Комплексные меры противодействия злоупотреблению наркотиками и их незаконному обороту на 2012-2014 годы"</t>
  </si>
  <si>
    <t>20. "Республиканская целевая программа по противодействию экстремистским проявлениям в Республике Северная Осетия-Алания на 2011-2013 годы"</t>
  </si>
  <si>
    <t>21."Повышение безопасности дорожного движения в Республике Северная Осетия-Алания с использованием автоматизированных систем в 2012-2015 годах"</t>
  </si>
  <si>
    <t>Национальная политика</t>
  </si>
  <si>
    <t>22. Республиканская программа развития межнациональных отношений в Республике Северная Осетия-Алания на 2013 – 2014 годы</t>
  </si>
  <si>
    <t>23. "Государственная поддержка казачьих обществ Республики Северная Осетия-Алания на 2013 - 2015 годы"</t>
  </si>
  <si>
    <t>Образование</t>
  </si>
  <si>
    <t>24. "Одаренные дети" на 2012-2014 годы</t>
  </si>
  <si>
    <t>25. "Комплексное научное осетиноведение: фундаментальные и прикладные исследования" на 2011 - 2013 годы</t>
  </si>
  <si>
    <t>26. "Современная школа" на 2011-2015 годы</t>
  </si>
  <si>
    <t>27."Осетинский язык" на 2013-2015 годы</t>
  </si>
  <si>
    <t>28. "Школьное питание в Республике Северная Осетия-Алания" на 2011-2015 годы</t>
  </si>
  <si>
    <t>29. Республиканская целевая программа развития дошкольного образования Республики Северная Осетия-Алания на 2011-2015 годы</t>
  </si>
  <si>
    <t>30."Развитие профессионального образования в Республике Северная Осетия-Алания" на 2013-2015 годы</t>
  </si>
  <si>
    <t>Сельское хозяйство</t>
  </si>
  <si>
    <t xml:space="preserve">31. "Развитие рыбного хозяйства в Республике Северная Осетия-Алания на 2013-2020 годы" </t>
  </si>
  <si>
    <t>32. "Сохранение и восстановление плодородия почв земель сельскохозяйственного назначения и агроландшафтов Республики Северная Осетия-Алания на 2011-2015 годы"</t>
  </si>
  <si>
    <t>35. "Создание системы кадастра недвижимости" (2006-2012 годы)</t>
  </si>
  <si>
    <t>36. Республиканская целевая программа развития молочного скотоводства и увеличение производства молока в Республике Северная Осетия-Алания на 2009-2012 годы</t>
  </si>
  <si>
    <t>33. "Развитие семеноводства на 2011-2015 годы"</t>
  </si>
  <si>
    <t>38. "Развитие мясного скотоводства в Республике Северная Осетия-Алания на 2011-2012 годы"</t>
  </si>
  <si>
    <t>39. "Развитие лесного хозяйства Республики Северная Осетия-Алания на 2012-2020 годы"</t>
  </si>
  <si>
    <t>34. "Развитие мелиорации сельскохозяйственных земель в Республике Северная Осетия-Алания на период до 2020 года"</t>
  </si>
  <si>
    <t>43. "Перепрофилирование личных подсобных и крестьянских (фермерских) хозяйств, занимающихся выращиванием свиней, на разведение альтернативных видов животных на 2011-2012 годы"</t>
  </si>
  <si>
    <t>Охрана окружающей среды</t>
  </si>
  <si>
    <t>44. Региональная целевая программа по обеспечению безопасности гидротехнических сооружений на территории Республики Северная Осетия-Алания в 2010-2012 годах</t>
  </si>
  <si>
    <t>40. Республиканская программа развития промышленности строительных материалов на 2004-2010 годы</t>
  </si>
  <si>
    <t>Промышленность, энергетика, строительство</t>
  </si>
  <si>
    <t>"Обеспечение жильем молодых семей"</t>
  </si>
  <si>
    <t xml:space="preserve">"Стимулирование развития жилищного строительства на территории Республики Северная Осетия-Алания  в 2011-2015 годах" </t>
  </si>
  <si>
    <t>42. Республиканская целевая программа по реализации Федеральной целевой  программы "Юг России (2008-2013 годы)" в 2009-2013 годах</t>
  </si>
  <si>
    <t>44. "Развитие инвестиционной деятельности в Республике Северная Осетия-Алания на 2009-2013 годы"</t>
  </si>
  <si>
    <t>44.  "Схема и программа развития электроэнергетики в Республике Северная Осетия-Алания" на 2012-2016 годы</t>
  </si>
  <si>
    <t>Другие</t>
  </si>
  <si>
    <t>49. "Поддержка и развитие малого, среднего предпринимательства в Республике Северная Осетия-Алания на 2009-2012 годы"</t>
  </si>
  <si>
    <t>"Пожарная безопасность" на 2013-2017 годы</t>
  </si>
  <si>
    <t>35. Развитие семейных животноводческих молочных ферм на базе крестьянских (фермерских) хозяйств на 2012-2014 годы</t>
  </si>
  <si>
    <t xml:space="preserve">36. Поддержка начинающих фермеров в Республике Северная Осетия-Алания на 2012-2014 годы </t>
  </si>
  <si>
    <t xml:space="preserve">37. "Развитие отрасли птицеводства в Республике Северная Осетия-Алания на 2013-2015 годы" </t>
  </si>
  <si>
    <t>38. Региональная целевая программа изучения недр и воспроизводство минерально-сырьевой базы                                                               на территории Республики Северная Осетия-Алания на 2012-2014 годы</t>
  </si>
  <si>
    <t>39. Региональная целевая программа по обеспечению экологической безопасности Республики Северная Осетия-Алания на 2012-2014 годы</t>
  </si>
  <si>
    <t>40. "Комплексная система управления отходами и вторичными материальными ресурсами в республике Северная Осетия-Алания на 2011-2015 годы"</t>
  </si>
  <si>
    <t>41."Развитие водохозяйственного комплекса Республики Северная Осетия-Алания в 2013-2020 годах"</t>
  </si>
  <si>
    <t>42.Республиканская целевая программа экологического благополучия Республики Северная Осетия-Алания на 2013-2017 годы</t>
  </si>
  <si>
    <t>43. "Жилище" на 2011-2015 годы</t>
  </si>
  <si>
    <t>44."Стимулирование развития жилищного строительства на территории Республики Северная Осетия-Алания в 2011-2015 годах"</t>
  </si>
  <si>
    <t>45. "Повышение устойчивости жилых домов, основных объектов и систем жизнеобеспечения в сейсмических районах Республики Северная Осетия-Алания на 2009-2013 годы"</t>
  </si>
  <si>
    <t xml:space="preserve">46."Ипотечное жилищное кредитование молодых учителей общеобразовательных учреждений в Республике Северная Осетия-Алания" на 2012-2015 годы </t>
  </si>
  <si>
    <t>47."Энергосбережение и повышение энергетической  эффективности в Республике Северная Осетия-Алания на 2010-2014 годы и на перспективу до 2020 года"</t>
  </si>
  <si>
    <t>48. "Градостроительное планирование развития территорий. Снижение административных барьеров в области строительства на территории Республики Северная Осетия-Алания в 2011-2015 годах"</t>
  </si>
  <si>
    <t>49."Повышение уровня обеспеченности жильем населения Республики Северная Осетия-Алания" на 2013-2017 годы</t>
  </si>
  <si>
    <t>50. Республиканская целевая программа по реализации Федеральной целевой  программы "Юг России (2008-2013 годы)" в 2009-2013 годах</t>
  </si>
  <si>
    <t>51. "Поддержка социально-ориентированных некоммерческих организаций, не являющихся государственными, в Республике Северная Осетия-Алания (2012-2013 годы)"</t>
  </si>
  <si>
    <t>52. "Развитие архивного дела в Республике Северная Осетия-Алания" на 2012-2014 годы</t>
  </si>
  <si>
    <t>53."Развитие туристско-рекреационного комплекса Республики Северная Осетия-Алания" на 2012-2018 годы</t>
  </si>
  <si>
    <t>54."Развитие информационного общества в Республике Северная Осетия – Алания на 2012-2014 годы"</t>
  </si>
  <si>
    <t>55."Патриотическое воспитание граждан в Республике Северная Осетия-Алания" на 2011-2015 годы</t>
  </si>
  <si>
    <t>56."Обеспечение безопасности людей на водных объектах на территории Республики Северная Осетия-Алания на 2013 – 2015 годы"</t>
  </si>
  <si>
    <t>Выполнение</t>
  </si>
  <si>
    <t>Финансирование за 9 месяцев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</si>
</sst>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_ ;[Red]\-#,##0\ "/>
    <numFmt numFmtId="167" formatCode="#,##0.0_ ;[Red]\-#,##0.0\ "/>
    <numFmt numFmtId="168" formatCode="#,##0.0;[Red]#,##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166" fontId="10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8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165" fontId="10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/>
    <xf numFmtId="165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5" fontId="4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165" fontId="8" fillId="3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8" fontId="10" fillId="2" borderId="2" xfId="0" applyNumberFormat="1" applyFont="1" applyFill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tabSelected="1" view="pageBreakPreview" topLeftCell="A5" zoomScaleNormal="100" zoomScaleSheetLayoutView="100" workbookViewId="0">
      <pane ySplit="2190" topLeftCell="A300" activePane="bottomLeft"/>
      <selection activeCell="J18" sqref="J18"/>
      <selection pane="bottomLeft" activeCell="K312" sqref="K312:K313"/>
    </sheetView>
  </sheetViews>
  <sheetFormatPr defaultRowHeight="12.75" x14ac:dyDescent="0.2"/>
  <cols>
    <col min="1" max="1" width="28.5703125" style="2" customWidth="1"/>
    <col min="2" max="2" width="19" style="2" bestFit="1" customWidth="1"/>
    <col min="3" max="3" width="20.5703125" style="2" customWidth="1"/>
    <col min="4" max="4" width="13" style="2" customWidth="1"/>
    <col min="5" max="5" width="15.140625" style="2" customWidth="1"/>
    <col min="6" max="6" width="16" style="2" customWidth="1"/>
    <col min="7" max="7" width="16.42578125" style="2" hidden="1" customWidth="1"/>
    <col min="8" max="8" width="22.28515625" style="2" hidden="1" customWidth="1"/>
    <col min="9" max="9" width="13.28515625" style="2" hidden="1" customWidth="1"/>
    <col min="10" max="10" width="15" style="2" customWidth="1"/>
    <col min="11" max="11" width="15.42578125" style="2" customWidth="1"/>
    <col min="12" max="13" width="9.140625" style="2" customWidth="1"/>
    <col min="14" max="251" width="9.140625" style="2"/>
    <col min="252" max="252" width="28.5703125" style="2" customWidth="1"/>
    <col min="253" max="253" width="19" style="2" bestFit="1" customWidth="1"/>
    <col min="254" max="254" width="20.5703125" style="2" customWidth="1"/>
    <col min="255" max="255" width="13" style="2" customWidth="1"/>
    <col min="256" max="256" width="15.140625" style="2" customWidth="1"/>
    <col min="257" max="257" width="15" style="2" customWidth="1"/>
    <col min="258" max="260" width="0" style="2" hidden="1" customWidth="1"/>
    <col min="261" max="507" width="9.140625" style="2"/>
    <col min="508" max="508" width="28.5703125" style="2" customWidth="1"/>
    <col min="509" max="509" width="19" style="2" bestFit="1" customWidth="1"/>
    <col min="510" max="510" width="20.5703125" style="2" customWidth="1"/>
    <col min="511" max="511" width="13" style="2" customWidth="1"/>
    <col min="512" max="512" width="15.140625" style="2" customWidth="1"/>
    <col min="513" max="513" width="15" style="2" customWidth="1"/>
    <col min="514" max="516" width="0" style="2" hidden="1" customWidth="1"/>
    <col min="517" max="763" width="9.140625" style="2"/>
    <col min="764" max="764" width="28.5703125" style="2" customWidth="1"/>
    <col min="765" max="765" width="19" style="2" bestFit="1" customWidth="1"/>
    <col min="766" max="766" width="20.5703125" style="2" customWidth="1"/>
    <col min="767" max="767" width="13" style="2" customWidth="1"/>
    <col min="768" max="768" width="15.140625" style="2" customWidth="1"/>
    <col min="769" max="769" width="15" style="2" customWidth="1"/>
    <col min="770" max="772" width="0" style="2" hidden="1" customWidth="1"/>
    <col min="773" max="1019" width="9.140625" style="2"/>
    <col min="1020" max="1020" width="28.5703125" style="2" customWidth="1"/>
    <col min="1021" max="1021" width="19" style="2" bestFit="1" customWidth="1"/>
    <col min="1022" max="1022" width="20.5703125" style="2" customWidth="1"/>
    <col min="1023" max="1023" width="13" style="2" customWidth="1"/>
    <col min="1024" max="1024" width="15.140625" style="2" customWidth="1"/>
    <col min="1025" max="1025" width="15" style="2" customWidth="1"/>
    <col min="1026" max="1028" width="0" style="2" hidden="1" customWidth="1"/>
    <col min="1029" max="1275" width="9.140625" style="2"/>
    <col min="1276" max="1276" width="28.5703125" style="2" customWidth="1"/>
    <col min="1277" max="1277" width="19" style="2" bestFit="1" customWidth="1"/>
    <col min="1278" max="1278" width="20.5703125" style="2" customWidth="1"/>
    <col min="1279" max="1279" width="13" style="2" customWidth="1"/>
    <col min="1280" max="1280" width="15.140625" style="2" customWidth="1"/>
    <col min="1281" max="1281" width="15" style="2" customWidth="1"/>
    <col min="1282" max="1284" width="0" style="2" hidden="1" customWidth="1"/>
    <col min="1285" max="1531" width="9.140625" style="2"/>
    <col min="1532" max="1532" width="28.5703125" style="2" customWidth="1"/>
    <col min="1533" max="1533" width="19" style="2" bestFit="1" customWidth="1"/>
    <col min="1534" max="1534" width="20.5703125" style="2" customWidth="1"/>
    <col min="1535" max="1535" width="13" style="2" customWidth="1"/>
    <col min="1536" max="1536" width="15.140625" style="2" customWidth="1"/>
    <col min="1537" max="1537" width="15" style="2" customWidth="1"/>
    <col min="1538" max="1540" width="0" style="2" hidden="1" customWidth="1"/>
    <col min="1541" max="1787" width="9.140625" style="2"/>
    <col min="1788" max="1788" width="28.5703125" style="2" customWidth="1"/>
    <col min="1789" max="1789" width="19" style="2" bestFit="1" customWidth="1"/>
    <col min="1790" max="1790" width="20.5703125" style="2" customWidth="1"/>
    <col min="1791" max="1791" width="13" style="2" customWidth="1"/>
    <col min="1792" max="1792" width="15.140625" style="2" customWidth="1"/>
    <col min="1793" max="1793" width="15" style="2" customWidth="1"/>
    <col min="1794" max="1796" width="0" style="2" hidden="1" customWidth="1"/>
    <col min="1797" max="2043" width="9.140625" style="2"/>
    <col min="2044" max="2044" width="28.5703125" style="2" customWidth="1"/>
    <col min="2045" max="2045" width="19" style="2" bestFit="1" customWidth="1"/>
    <col min="2046" max="2046" width="20.5703125" style="2" customWidth="1"/>
    <col min="2047" max="2047" width="13" style="2" customWidth="1"/>
    <col min="2048" max="2048" width="15.140625" style="2" customWidth="1"/>
    <col min="2049" max="2049" width="15" style="2" customWidth="1"/>
    <col min="2050" max="2052" width="0" style="2" hidden="1" customWidth="1"/>
    <col min="2053" max="2299" width="9.140625" style="2"/>
    <col min="2300" max="2300" width="28.5703125" style="2" customWidth="1"/>
    <col min="2301" max="2301" width="19" style="2" bestFit="1" customWidth="1"/>
    <col min="2302" max="2302" width="20.5703125" style="2" customWidth="1"/>
    <col min="2303" max="2303" width="13" style="2" customWidth="1"/>
    <col min="2304" max="2304" width="15.140625" style="2" customWidth="1"/>
    <col min="2305" max="2305" width="15" style="2" customWidth="1"/>
    <col min="2306" max="2308" width="0" style="2" hidden="1" customWidth="1"/>
    <col min="2309" max="2555" width="9.140625" style="2"/>
    <col min="2556" max="2556" width="28.5703125" style="2" customWidth="1"/>
    <col min="2557" max="2557" width="19" style="2" bestFit="1" customWidth="1"/>
    <col min="2558" max="2558" width="20.5703125" style="2" customWidth="1"/>
    <col min="2559" max="2559" width="13" style="2" customWidth="1"/>
    <col min="2560" max="2560" width="15.140625" style="2" customWidth="1"/>
    <col min="2561" max="2561" width="15" style="2" customWidth="1"/>
    <col min="2562" max="2564" width="0" style="2" hidden="1" customWidth="1"/>
    <col min="2565" max="2811" width="9.140625" style="2"/>
    <col min="2812" max="2812" width="28.5703125" style="2" customWidth="1"/>
    <col min="2813" max="2813" width="19" style="2" bestFit="1" customWidth="1"/>
    <col min="2814" max="2814" width="20.5703125" style="2" customWidth="1"/>
    <col min="2815" max="2815" width="13" style="2" customWidth="1"/>
    <col min="2816" max="2816" width="15.140625" style="2" customWidth="1"/>
    <col min="2817" max="2817" width="15" style="2" customWidth="1"/>
    <col min="2818" max="2820" width="0" style="2" hidden="1" customWidth="1"/>
    <col min="2821" max="3067" width="9.140625" style="2"/>
    <col min="3068" max="3068" width="28.5703125" style="2" customWidth="1"/>
    <col min="3069" max="3069" width="19" style="2" bestFit="1" customWidth="1"/>
    <col min="3070" max="3070" width="20.5703125" style="2" customWidth="1"/>
    <col min="3071" max="3071" width="13" style="2" customWidth="1"/>
    <col min="3072" max="3072" width="15.140625" style="2" customWidth="1"/>
    <col min="3073" max="3073" width="15" style="2" customWidth="1"/>
    <col min="3074" max="3076" width="0" style="2" hidden="1" customWidth="1"/>
    <col min="3077" max="3323" width="9.140625" style="2"/>
    <col min="3324" max="3324" width="28.5703125" style="2" customWidth="1"/>
    <col min="3325" max="3325" width="19" style="2" bestFit="1" customWidth="1"/>
    <col min="3326" max="3326" width="20.5703125" style="2" customWidth="1"/>
    <col min="3327" max="3327" width="13" style="2" customWidth="1"/>
    <col min="3328" max="3328" width="15.140625" style="2" customWidth="1"/>
    <col min="3329" max="3329" width="15" style="2" customWidth="1"/>
    <col min="3330" max="3332" width="0" style="2" hidden="1" customWidth="1"/>
    <col min="3333" max="3579" width="9.140625" style="2"/>
    <col min="3580" max="3580" width="28.5703125" style="2" customWidth="1"/>
    <col min="3581" max="3581" width="19" style="2" bestFit="1" customWidth="1"/>
    <col min="3582" max="3582" width="20.5703125" style="2" customWidth="1"/>
    <col min="3583" max="3583" width="13" style="2" customWidth="1"/>
    <col min="3584" max="3584" width="15.140625" style="2" customWidth="1"/>
    <col min="3585" max="3585" width="15" style="2" customWidth="1"/>
    <col min="3586" max="3588" width="0" style="2" hidden="1" customWidth="1"/>
    <col min="3589" max="3835" width="9.140625" style="2"/>
    <col min="3836" max="3836" width="28.5703125" style="2" customWidth="1"/>
    <col min="3837" max="3837" width="19" style="2" bestFit="1" customWidth="1"/>
    <col min="3838" max="3838" width="20.5703125" style="2" customWidth="1"/>
    <col min="3839" max="3839" width="13" style="2" customWidth="1"/>
    <col min="3840" max="3840" width="15.140625" style="2" customWidth="1"/>
    <col min="3841" max="3841" width="15" style="2" customWidth="1"/>
    <col min="3842" max="3844" width="0" style="2" hidden="1" customWidth="1"/>
    <col min="3845" max="4091" width="9.140625" style="2"/>
    <col min="4092" max="4092" width="28.5703125" style="2" customWidth="1"/>
    <col min="4093" max="4093" width="19" style="2" bestFit="1" customWidth="1"/>
    <col min="4094" max="4094" width="20.5703125" style="2" customWidth="1"/>
    <col min="4095" max="4095" width="13" style="2" customWidth="1"/>
    <col min="4096" max="4096" width="15.140625" style="2" customWidth="1"/>
    <col min="4097" max="4097" width="15" style="2" customWidth="1"/>
    <col min="4098" max="4100" width="0" style="2" hidden="1" customWidth="1"/>
    <col min="4101" max="4347" width="9.140625" style="2"/>
    <col min="4348" max="4348" width="28.5703125" style="2" customWidth="1"/>
    <col min="4349" max="4349" width="19" style="2" bestFit="1" customWidth="1"/>
    <col min="4350" max="4350" width="20.5703125" style="2" customWidth="1"/>
    <col min="4351" max="4351" width="13" style="2" customWidth="1"/>
    <col min="4352" max="4352" width="15.140625" style="2" customWidth="1"/>
    <col min="4353" max="4353" width="15" style="2" customWidth="1"/>
    <col min="4354" max="4356" width="0" style="2" hidden="1" customWidth="1"/>
    <col min="4357" max="4603" width="9.140625" style="2"/>
    <col min="4604" max="4604" width="28.5703125" style="2" customWidth="1"/>
    <col min="4605" max="4605" width="19" style="2" bestFit="1" customWidth="1"/>
    <col min="4606" max="4606" width="20.5703125" style="2" customWidth="1"/>
    <col min="4607" max="4607" width="13" style="2" customWidth="1"/>
    <col min="4608" max="4608" width="15.140625" style="2" customWidth="1"/>
    <col min="4609" max="4609" width="15" style="2" customWidth="1"/>
    <col min="4610" max="4612" width="0" style="2" hidden="1" customWidth="1"/>
    <col min="4613" max="4859" width="9.140625" style="2"/>
    <col min="4860" max="4860" width="28.5703125" style="2" customWidth="1"/>
    <col min="4861" max="4861" width="19" style="2" bestFit="1" customWidth="1"/>
    <col min="4862" max="4862" width="20.5703125" style="2" customWidth="1"/>
    <col min="4863" max="4863" width="13" style="2" customWidth="1"/>
    <col min="4864" max="4864" width="15.140625" style="2" customWidth="1"/>
    <col min="4865" max="4865" width="15" style="2" customWidth="1"/>
    <col min="4866" max="4868" width="0" style="2" hidden="1" customWidth="1"/>
    <col min="4869" max="5115" width="9.140625" style="2"/>
    <col min="5116" max="5116" width="28.5703125" style="2" customWidth="1"/>
    <col min="5117" max="5117" width="19" style="2" bestFit="1" customWidth="1"/>
    <col min="5118" max="5118" width="20.5703125" style="2" customWidth="1"/>
    <col min="5119" max="5119" width="13" style="2" customWidth="1"/>
    <col min="5120" max="5120" width="15.140625" style="2" customWidth="1"/>
    <col min="5121" max="5121" width="15" style="2" customWidth="1"/>
    <col min="5122" max="5124" width="0" style="2" hidden="1" customWidth="1"/>
    <col min="5125" max="5371" width="9.140625" style="2"/>
    <col min="5372" max="5372" width="28.5703125" style="2" customWidth="1"/>
    <col min="5373" max="5373" width="19" style="2" bestFit="1" customWidth="1"/>
    <col min="5374" max="5374" width="20.5703125" style="2" customWidth="1"/>
    <col min="5375" max="5375" width="13" style="2" customWidth="1"/>
    <col min="5376" max="5376" width="15.140625" style="2" customWidth="1"/>
    <col min="5377" max="5377" width="15" style="2" customWidth="1"/>
    <col min="5378" max="5380" width="0" style="2" hidden="1" customWidth="1"/>
    <col min="5381" max="5627" width="9.140625" style="2"/>
    <col min="5628" max="5628" width="28.5703125" style="2" customWidth="1"/>
    <col min="5629" max="5629" width="19" style="2" bestFit="1" customWidth="1"/>
    <col min="5630" max="5630" width="20.5703125" style="2" customWidth="1"/>
    <col min="5631" max="5631" width="13" style="2" customWidth="1"/>
    <col min="5632" max="5632" width="15.140625" style="2" customWidth="1"/>
    <col min="5633" max="5633" width="15" style="2" customWidth="1"/>
    <col min="5634" max="5636" width="0" style="2" hidden="1" customWidth="1"/>
    <col min="5637" max="5883" width="9.140625" style="2"/>
    <col min="5884" max="5884" width="28.5703125" style="2" customWidth="1"/>
    <col min="5885" max="5885" width="19" style="2" bestFit="1" customWidth="1"/>
    <col min="5886" max="5886" width="20.5703125" style="2" customWidth="1"/>
    <col min="5887" max="5887" width="13" style="2" customWidth="1"/>
    <col min="5888" max="5888" width="15.140625" style="2" customWidth="1"/>
    <col min="5889" max="5889" width="15" style="2" customWidth="1"/>
    <col min="5890" max="5892" width="0" style="2" hidden="1" customWidth="1"/>
    <col min="5893" max="6139" width="9.140625" style="2"/>
    <col min="6140" max="6140" width="28.5703125" style="2" customWidth="1"/>
    <col min="6141" max="6141" width="19" style="2" bestFit="1" customWidth="1"/>
    <col min="6142" max="6142" width="20.5703125" style="2" customWidth="1"/>
    <col min="6143" max="6143" width="13" style="2" customWidth="1"/>
    <col min="6144" max="6144" width="15.140625" style="2" customWidth="1"/>
    <col min="6145" max="6145" width="15" style="2" customWidth="1"/>
    <col min="6146" max="6148" width="0" style="2" hidden="1" customWidth="1"/>
    <col min="6149" max="6395" width="9.140625" style="2"/>
    <col min="6396" max="6396" width="28.5703125" style="2" customWidth="1"/>
    <col min="6397" max="6397" width="19" style="2" bestFit="1" customWidth="1"/>
    <col min="6398" max="6398" width="20.5703125" style="2" customWidth="1"/>
    <col min="6399" max="6399" width="13" style="2" customWidth="1"/>
    <col min="6400" max="6400" width="15.140625" style="2" customWidth="1"/>
    <col min="6401" max="6401" width="15" style="2" customWidth="1"/>
    <col min="6402" max="6404" width="0" style="2" hidden="1" customWidth="1"/>
    <col min="6405" max="6651" width="9.140625" style="2"/>
    <col min="6652" max="6652" width="28.5703125" style="2" customWidth="1"/>
    <col min="6653" max="6653" width="19" style="2" bestFit="1" customWidth="1"/>
    <col min="6654" max="6654" width="20.5703125" style="2" customWidth="1"/>
    <col min="6655" max="6655" width="13" style="2" customWidth="1"/>
    <col min="6656" max="6656" width="15.140625" style="2" customWidth="1"/>
    <col min="6657" max="6657" width="15" style="2" customWidth="1"/>
    <col min="6658" max="6660" width="0" style="2" hidden="1" customWidth="1"/>
    <col min="6661" max="6907" width="9.140625" style="2"/>
    <col min="6908" max="6908" width="28.5703125" style="2" customWidth="1"/>
    <col min="6909" max="6909" width="19" style="2" bestFit="1" customWidth="1"/>
    <col min="6910" max="6910" width="20.5703125" style="2" customWidth="1"/>
    <col min="6911" max="6911" width="13" style="2" customWidth="1"/>
    <col min="6912" max="6912" width="15.140625" style="2" customWidth="1"/>
    <col min="6913" max="6913" width="15" style="2" customWidth="1"/>
    <col min="6914" max="6916" width="0" style="2" hidden="1" customWidth="1"/>
    <col min="6917" max="7163" width="9.140625" style="2"/>
    <col min="7164" max="7164" width="28.5703125" style="2" customWidth="1"/>
    <col min="7165" max="7165" width="19" style="2" bestFit="1" customWidth="1"/>
    <col min="7166" max="7166" width="20.5703125" style="2" customWidth="1"/>
    <col min="7167" max="7167" width="13" style="2" customWidth="1"/>
    <col min="7168" max="7168" width="15.140625" style="2" customWidth="1"/>
    <col min="7169" max="7169" width="15" style="2" customWidth="1"/>
    <col min="7170" max="7172" width="0" style="2" hidden="1" customWidth="1"/>
    <col min="7173" max="7419" width="9.140625" style="2"/>
    <col min="7420" max="7420" width="28.5703125" style="2" customWidth="1"/>
    <col min="7421" max="7421" width="19" style="2" bestFit="1" customWidth="1"/>
    <col min="7422" max="7422" width="20.5703125" style="2" customWidth="1"/>
    <col min="7423" max="7423" width="13" style="2" customWidth="1"/>
    <col min="7424" max="7424" width="15.140625" style="2" customWidth="1"/>
    <col min="7425" max="7425" width="15" style="2" customWidth="1"/>
    <col min="7426" max="7428" width="0" style="2" hidden="1" customWidth="1"/>
    <col min="7429" max="7675" width="9.140625" style="2"/>
    <col min="7676" max="7676" width="28.5703125" style="2" customWidth="1"/>
    <col min="7677" max="7677" width="19" style="2" bestFit="1" customWidth="1"/>
    <col min="7678" max="7678" width="20.5703125" style="2" customWidth="1"/>
    <col min="7679" max="7679" width="13" style="2" customWidth="1"/>
    <col min="7680" max="7680" width="15.140625" style="2" customWidth="1"/>
    <col min="7681" max="7681" width="15" style="2" customWidth="1"/>
    <col min="7682" max="7684" width="0" style="2" hidden="1" customWidth="1"/>
    <col min="7685" max="7931" width="9.140625" style="2"/>
    <col min="7932" max="7932" width="28.5703125" style="2" customWidth="1"/>
    <col min="7933" max="7933" width="19" style="2" bestFit="1" customWidth="1"/>
    <col min="7934" max="7934" width="20.5703125" style="2" customWidth="1"/>
    <col min="7935" max="7935" width="13" style="2" customWidth="1"/>
    <col min="7936" max="7936" width="15.140625" style="2" customWidth="1"/>
    <col min="7937" max="7937" width="15" style="2" customWidth="1"/>
    <col min="7938" max="7940" width="0" style="2" hidden="1" customWidth="1"/>
    <col min="7941" max="8187" width="9.140625" style="2"/>
    <col min="8188" max="8188" width="28.5703125" style="2" customWidth="1"/>
    <col min="8189" max="8189" width="19" style="2" bestFit="1" customWidth="1"/>
    <col min="8190" max="8190" width="20.5703125" style="2" customWidth="1"/>
    <col min="8191" max="8191" width="13" style="2" customWidth="1"/>
    <col min="8192" max="8192" width="15.140625" style="2" customWidth="1"/>
    <col min="8193" max="8193" width="15" style="2" customWidth="1"/>
    <col min="8194" max="8196" width="0" style="2" hidden="1" customWidth="1"/>
    <col min="8197" max="8443" width="9.140625" style="2"/>
    <col min="8444" max="8444" width="28.5703125" style="2" customWidth="1"/>
    <col min="8445" max="8445" width="19" style="2" bestFit="1" customWidth="1"/>
    <col min="8446" max="8446" width="20.5703125" style="2" customWidth="1"/>
    <col min="8447" max="8447" width="13" style="2" customWidth="1"/>
    <col min="8448" max="8448" width="15.140625" style="2" customWidth="1"/>
    <col min="8449" max="8449" width="15" style="2" customWidth="1"/>
    <col min="8450" max="8452" width="0" style="2" hidden="1" customWidth="1"/>
    <col min="8453" max="8699" width="9.140625" style="2"/>
    <col min="8700" max="8700" width="28.5703125" style="2" customWidth="1"/>
    <col min="8701" max="8701" width="19" style="2" bestFit="1" customWidth="1"/>
    <col min="8702" max="8702" width="20.5703125" style="2" customWidth="1"/>
    <col min="8703" max="8703" width="13" style="2" customWidth="1"/>
    <col min="8704" max="8704" width="15.140625" style="2" customWidth="1"/>
    <col min="8705" max="8705" width="15" style="2" customWidth="1"/>
    <col min="8706" max="8708" width="0" style="2" hidden="1" customWidth="1"/>
    <col min="8709" max="8955" width="9.140625" style="2"/>
    <col min="8956" max="8956" width="28.5703125" style="2" customWidth="1"/>
    <col min="8957" max="8957" width="19" style="2" bestFit="1" customWidth="1"/>
    <col min="8958" max="8958" width="20.5703125" style="2" customWidth="1"/>
    <col min="8959" max="8959" width="13" style="2" customWidth="1"/>
    <col min="8960" max="8960" width="15.140625" style="2" customWidth="1"/>
    <col min="8961" max="8961" width="15" style="2" customWidth="1"/>
    <col min="8962" max="8964" width="0" style="2" hidden="1" customWidth="1"/>
    <col min="8965" max="9211" width="9.140625" style="2"/>
    <col min="9212" max="9212" width="28.5703125" style="2" customWidth="1"/>
    <col min="9213" max="9213" width="19" style="2" bestFit="1" customWidth="1"/>
    <col min="9214" max="9214" width="20.5703125" style="2" customWidth="1"/>
    <col min="9215" max="9215" width="13" style="2" customWidth="1"/>
    <col min="9216" max="9216" width="15.140625" style="2" customWidth="1"/>
    <col min="9217" max="9217" width="15" style="2" customWidth="1"/>
    <col min="9218" max="9220" width="0" style="2" hidden="1" customWidth="1"/>
    <col min="9221" max="9467" width="9.140625" style="2"/>
    <col min="9468" max="9468" width="28.5703125" style="2" customWidth="1"/>
    <col min="9469" max="9469" width="19" style="2" bestFit="1" customWidth="1"/>
    <col min="9470" max="9470" width="20.5703125" style="2" customWidth="1"/>
    <col min="9471" max="9471" width="13" style="2" customWidth="1"/>
    <col min="9472" max="9472" width="15.140625" style="2" customWidth="1"/>
    <col min="9473" max="9473" width="15" style="2" customWidth="1"/>
    <col min="9474" max="9476" width="0" style="2" hidden="1" customWidth="1"/>
    <col min="9477" max="9723" width="9.140625" style="2"/>
    <col min="9724" max="9724" width="28.5703125" style="2" customWidth="1"/>
    <col min="9725" max="9725" width="19" style="2" bestFit="1" customWidth="1"/>
    <col min="9726" max="9726" width="20.5703125" style="2" customWidth="1"/>
    <col min="9727" max="9727" width="13" style="2" customWidth="1"/>
    <col min="9728" max="9728" width="15.140625" style="2" customWidth="1"/>
    <col min="9729" max="9729" width="15" style="2" customWidth="1"/>
    <col min="9730" max="9732" width="0" style="2" hidden="1" customWidth="1"/>
    <col min="9733" max="9979" width="9.140625" style="2"/>
    <col min="9980" max="9980" width="28.5703125" style="2" customWidth="1"/>
    <col min="9981" max="9981" width="19" style="2" bestFit="1" customWidth="1"/>
    <col min="9982" max="9982" width="20.5703125" style="2" customWidth="1"/>
    <col min="9983" max="9983" width="13" style="2" customWidth="1"/>
    <col min="9984" max="9984" width="15.140625" style="2" customWidth="1"/>
    <col min="9985" max="9985" width="15" style="2" customWidth="1"/>
    <col min="9986" max="9988" width="0" style="2" hidden="1" customWidth="1"/>
    <col min="9989" max="10235" width="9.140625" style="2"/>
    <col min="10236" max="10236" width="28.5703125" style="2" customWidth="1"/>
    <col min="10237" max="10237" width="19" style="2" bestFit="1" customWidth="1"/>
    <col min="10238" max="10238" width="20.5703125" style="2" customWidth="1"/>
    <col min="10239" max="10239" width="13" style="2" customWidth="1"/>
    <col min="10240" max="10240" width="15.140625" style="2" customWidth="1"/>
    <col min="10241" max="10241" width="15" style="2" customWidth="1"/>
    <col min="10242" max="10244" width="0" style="2" hidden="1" customWidth="1"/>
    <col min="10245" max="10491" width="9.140625" style="2"/>
    <col min="10492" max="10492" width="28.5703125" style="2" customWidth="1"/>
    <col min="10493" max="10493" width="19" style="2" bestFit="1" customWidth="1"/>
    <col min="10494" max="10494" width="20.5703125" style="2" customWidth="1"/>
    <col min="10495" max="10495" width="13" style="2" customWidth="1"/>
    <col min="10496" max="10496" width="15.140625" style="2" customWidth="1"/>
    <col min="10497" max="10497" width="15" style="2" customWidth="1"/>
    <col min="10498" max="10500" width="0" style="2" hidden="1" customWidth="1"/>
    <col min="10501" max="10747" width="9.140625" style="2"/>
    <col min="10748" max="10748" width="28.5703125" style="2" customWidth="1"/>
    <col min="10749" max="10749" width="19" style="2" bestFit="1" customWidth="1"/>
    <col min="10750" max="10750" width="20.5703125" style="2" customWidth="1"/>
    <col min="10751" max="10751" width="13" style="2" customWidth="1"/>
    <col min="10752" max="10752" width="15.140625" style="2" customWidth="1"/>
    <col min="10753" max="10753" width="15" style="2" customWidth="1"/>
    <col min="10754" max="10756" width="0" style="2" hidden="1" customWidth="1"/>
    <col min="10757" max="11003" width="9.140625" style="2"/>
    <col min="11004" max="11004" width="28.5703125" style="2" customWidth="1"/>
    <col min="11005" max="11005" width="19" style="2" bestFit="1" customWidth="1"/>
    <col min="11006" max="11006" width="20.5703125" style="2" customWidth="1"/>
    <col min="11007" max="11007" width="13" style="2" customWidth="1"/>
    <col min="11008" max="11008" width="15.140625" style="2" customWidth="1"/>
    <col min="11009" max="11009" width="15" style="2" customWidth="1"/>
    <col min="11010" max="11012" width="0" style="2" hidden="1" customWidth="1"/>
    <col min="11013" max="11259" width="9.140625" style="2"/>
    <col min="11260" max="11260" width="28.5703125" style="2" customWidth="1"/>
    <col min="11261" max="11261" width="19" style="2" bestFit="1" customWidth="1"/>
    <col min="11262" max="11262" width="20.5703125" style="2" customWidth="1"/>
    <col min="11263" max="11263" width="13" style="2" customWidth="1"/>
    <col min="11264" max="11264" width="15.140625" style="2" customWidth="1"/>
    <col min="11265" max="11265" width="15" style="2" customWidth="1"/>
    <col min="11266" max="11268" width="0" style="2" hidden="1" customWidth="1"/>
    <col min="11269" max="11515" width="9.140625" style="2"/>
    <col min="11516" max="11516" width="28.5703125" style="2" customWidth="1"/>
    <col min="11517" max="11517" width="19" style="2" bestFit="1" customWidth="1"/>
    <col min="11518" max="11518" width="20.5703125" style="2" customWidth="1"/>
    <col min="11519" max="11519" width="13" style="2" customWidth="1"/>
    <col min="11520" max="11520" width="15.140625" style="2" customWidth="1"/>
    <col min="11521" max="11521" width="15" style="2" customWidth="1"/>
    <col min="11522" max="11524" width="0" style="2" hidden="1" customWidth="1"/>
    <col min="11525" max="11771" width="9.140625" style="2"/>
    <col min="11772" max="11772" width="28.5703125" style="2" customWidth="1"/>
    <col min="11773" max="11773" width="19" style="2" bestFit="1" customWidth="1"/>
    <col min="11774" max="11774" width="20.5703125" style="2" customWidth="1"/>
    <col min="11775" max="11775" width="13" style="2" customWidth="1"/>
    <col min="11776" max="11776" width="15.140625" style="2" customWidth="1"/>
    <col min="11777" max="11777" width="15" style="2" customWidth="1"/>
    <col min="11778" max="11780" width="0" style="2" hidden="1" customWidth="1"/>
    <col min="11781" max="12027" width="9.140625" style="2"/>
    <col min="12028" max="12028" width="28.5703125" style="2" customWidth="1"/>
    <col min="12029" max="12029" width="19" style="2" bestFit="1" customWidth="1"/>
    <col min="12030" max="12030" width="20.5703125" style="2" customWidth="1"/>
    <col min="12031" max="12031" width="13" style="2" customWidth="1"/>
    <col min="12032" max="12032" width="15.140625" style="2" customWidth="1"/>
    <col min="12033" max="12033" width="15" style="2" customWidth="1"/>
    <col min="12034" max="12036" width="0" style="2" hidden="1" customWidth="1"/>
    <col min="12037" max="12283" width="9.140625" style="2"/>
    <col min="12284" max="12284" width="28.5703125" style="2" customWidth="1"/>
    <col min="12285" max="12285" width="19" style="2" bestFit="1" customWidth="1"/>
    <col min="12286" max="12286" width="20.5703125" style="2" customWidth="1"/>
    <col min="12287" max="12287" width="13" style="2" customWidth="1"/>
    <col min="12288" max="12288" width="15.140625" style="2" customWidth="1"/>
    <col min="12289" max="12289" width="15" style="2" customWidth="1"/>
    <col min="12290" max="12292" width="0" style="2" hidden="1" customWidth="1"/>
    <col min="12293" max="12539" width="9.140625" style="2"/>
    <col min="12540" max="12540" width="28.5703125" style="2" customWidth="1"/>
    <col min="12541" max="12541" width="19" style="2" bestFit="1" customWidth="1"/>
    <col min="12542" max="12542" width="20.5703125" style="2" customWidth="1"/>
    <col min="12543" max="12543" width="13" style="2" customWidth="1"/>
    <col min="12544" max="12544" width="15.140625" style="2" customWidth="1"/>
    <col min="12545" max="12545" width="15" style="2" customWidth="1"/>
    <col min="12546" max="12548" width="0" style="2" hidden="1" customWidth="1"/>
    <col min="12549" max="12795" width="9.140625" style="2"/>
    <col min="12796" max="12796" width="28.5703125" style="2" customWidth="1"/>
    <col min="12797" max="12797" width="19" style="2" bestFit="1" customWidth="1"/>
    <col min="12798" max="12798" width="20.5703125" style="2" customWidth="1"/>
    <col min="12799" max="12799" width="13" style="2" customWidth="1"/>
    <col min="12800" max="12800" width="15.140625" style="2" customWidth="1"/>
    <col min="12801" max="12801" width="15" style="2" customWidth="1"/>
    <col min="12802" max="12804" width="0" style="2" hidden="1" customWidth="1"/>
    <col min="12805" max="13051" width="9.140625" style="2"/>
    <col min="13052" max="13052" width="28.5703125" style="2" customWidth="1"/>
    <col min="13053" max="13053" width="19" style="2" bestFit="1" customWidth="1"/>
    <col min="13054" max="13054" width="20.5703125" style="2" customWidth="1"/>
    <col min="13055" max="13055" width="13" style="2" customWidth="1"/>
    <col min="13056" max="13056" width="15.140625" style="2" customWidth="1"/>
    <col min="13057" max="13057" width="15" style="2" customWidth="1"/>
    <col min="13058" max="13060" width="0" style="2" hidden="1" customWidth="1"/>
    <col min="13061" max="13307" width="9.140625" style="2"/>
    <col min="13308" max="13308" width="28.5703125" style="2" customWidth="1"/>
    <col min="13309" max="13309" width="19" style="2" bestFit="1" customWidth="1"/>
    <col min="13310" max="13310" width="20.5703125" style="2" customWidth="1"/>
    <col min="13311" max="13311" width="13" style="2" customWidth="1"/>
    <col min="13312" max="13312" width="15.140625" style="2" customWidth="1"/>
    <col min="13313" max="13313" width="15" style="2" customWidth="1"/>
    <col min="13314" max="13316" width="0" style="2" hidden="1" customWidth="1"/>
    <col min="13317" max="13563" width="9.140625" style="2"/>
    <col min="13564" max="13564" width="28.5703125" style="2" customWidth="1"/>
    <col min="13565" max="13565" width="19" style="2" bestFit="1" customWidth="1"/>
    <col min="13566" max="13566" width="20.5703125" style="2" customWidth="1"/>
    <col min="13567" max="13567" width="13" style="2" customWidth="1"/>
    <col min="13568" max="13568" width="15.140625" style="2" customWidth="1"/>
    <col min="13569" max="13569" width="15" style="2" customWidth="1"/>
    <col min="13570" max="13572" width="0" style="2" hidden="1" customWidth="1"/>
    <col min="13573" max="13819" width="9.140625" style="2"/>
    <col min="13820" max="13820" width="28.5703125" style="2" customWidth="1"/>
    <col min="13821" max="13821" width="19" style="2" bestFit="1" customWidth="1"/>
    <col min="13822" max="13822" width="20.5703125" style="2" customWidth="1"/>
    <col min="13823" max="13823" width="13" style="2" customWidth="1"/>
    <col min="13824" max="13824" width="15.140625" style="2" customWidth="1"/>
    <col min="13825" max="13825" width="15" style="2" customWidth="1"/>
    <col min="13826" max="13828" width="0" style="2" hidden="1" customWidth="1"/>
    <col min="13829" max="14075" width="9.140625" style="2"/>
    <col min="14076" max="14076" width="28.5703125" style="2" customWidth="1"/>
    <col min="14077" max="14077" width="19" style="2" bestFit="1" customWidth="1"/>
    <col min="14078" max="14078" width="20.5703125" style="2" customWidth="1"/>
    <col min="14079" max="14079" width="13" style="2" customWidth="1"/>
    <col min="14080" max="14080" width="15.140625" style="2" customWidth="1"/>
    <col min="14081" max="14081" width="15" style="2" customWidth="1"/>
    <col min="14082" max="14084" width="0" style="2" hidden="1" customWidth="1"/>
    <col min="14085" max="14331" width="9.140625" style="2"/>
    <col min="14332" max="14332" width="28.5703125" style="2" customWidth="1"/>
    <col min="14333" max="14333" width="19" style="2" bestFit="1" customWidth="1"/>
    <col min="14334" max="14334" width="20.5703125" style="2" customWidth="1"/>
    <col min="14335" max="14335" width="13" style="2" customWidth="1"/>
    <col min="14336" max="14336" width="15.140625" style="2" customWidth="1"/>
    <col min="14337" max="14337" width="15" style="2" customWidth="1"/>
    <col min="14338" max="14340" width="0" style="2" hidden="1" customWidth="1"/>
    <col min="14341" max="14587" width="9.140625" style="2"/>
    <col min="14588" max="14588" width="28.5703125" style="2" customWidth="1"/>
    <col min="14589" max="14589" width="19" style="2" bestFit="1" customWidth="1"/>
    <col min="14590" max="14590" width="20.5703125" style="2" customWidth="1"/>
    <col min="14591" max="14591" width="13" style="2" customWidth="1"/>
    <col min="14592" max="14592" width="15.140625" style="2" customWidth="1"/>
    <col min="14593" max="14593" width="15" style="2" customWidth="1"/>
    <col min="14594" max="14596" width="0" style="2" hidden="1" customWidth="1"/>
    <col min="14597" max="14843" width="9.140625" style="2"/>
    <col min="14844" max="14844" width="28.5703125" style="2" customWidth="1"/>
    <col min="14845" max="14845" width="19" style="2" bestFit="1" customWidth="1"/>
    <col min="14846" max="14846" width="20.5703125" style="2" customWidth="1"/>
    <col min="14847" max="14847" width="13" style="2" customWidth="1"/>
    <col min="14848" max="14848" width="15.140625" style="2" customWidth="1"/>
    <col min="14849" max="14849" width="15" style="2" customWidth="1"/>
    <col min="14850" max="14852" width="0" style="2" hidden="1" customWidth="1"/>
    <col min="14853" max="15099" width="9.140625" style="2"/>
    <col min="15100" max="15100" width="28.5703125" style="2" customWidth="1"/>
    <col min="15101" max="15101" width="19" style="2" bestFit="1" customWidth="1"/>
    <col min="15102" max="15102" width="20.5703125" style="2" customWidth="1"/>
    <col min="15103" max="15103" width="13" style="2" customWidth="1"/>
    <col min="15104" max="15104" width="15.140625" style="2" customWidth="1"/>
    <col min="15105" max="15105" width="15" style="2" customWidth="1"/>
    <col min="15106" max="15108" width="0" style="2" hidden="1" customWidth="1"/>
    <col min="15109" max="15355" width="9.140625" style="2"/>
    <col min="15356" max="15356" width="28.5703125" style="2" customWidth="1"/>
    <col min="15357" max="15357" width="19" style="2" bestFit="1" customWidth="1"/>
    <col min="15358" max="15358" width="20.5703125" style="2" customWidth="1"/>
    <col min="15359" max="15359" width="13" style="2" customWidth="1"/>
    <col min="15360" max="15360" width="15.140625" style="2" customWidth="1"/>
    <col min="15361" max="15361" width="15" style="2" customWidth="1"/>
    <col min="15362" max="15364" width="0" style="2" hidden="1" customWidth="1"/>
    <col min="15365" max="15611" width="9.140625" style="2"/>
    <col min="15612" max="15612" width="28.5703125" style="2" customWidth="1"/>
    <col min="15613" max="15613" width="19" style="2" bestFit="1" customWidth="1"/>
    <col min="15614" max="15614" width="20.5703125" style="2" customWidth="1"/>
    <col min="15615" max="15615" width="13" style="2" customWidth="1"/>
    <col min="15616" max="15616" width="15.140625" style="2" customWidth="1"/>
    <col min="15617" max="15617" width="15" style="2" customWidth="1"/>
    <col min="15618" max="15620" width="0" style="2" hidden="1" customWidth="1"/>
    <col min="15621" max="15867" width="9.140625" style="2"/>
    <col min="15868" max="15868" width="28.5703125" style="2" customWidth="1"/>
    <col min="15869" max="15869" width="19" style="2" bestFit="1" customWidth="1"/>
    <col min="15870" max="15870" width="20.5703125" style="2" customWidth="1"/>
    <col min="15871" max="15871" width="13" style="2" customWidth="1"/>
    <col min="15872" max="15872" width="15.140625" style="2" customWidth="1"/>
    <col min="15873" max="15873" width="15" style="2" customWidth="1"/>
    <col min="15874" max="15876" width="0" style="2" hidden="1" customWidth="1"/>
    <col min="15877" max="16123" width="9.140625" style="2"/>
    <col min="16124" max="16124" width="28.5703125" style="2" customWidth="1"/>
    <col min="16125" max="16125" width="19" style="2" bestFit="1" customWidth="1"/>
    <col min="16126" max="16126" width="20.5703125" style="2" customWidth="1"/>
    <col min="16127" max="16127" width="13" style="2" customWidth="1"/>
    <col min="16128" max="16128" width="15.140625" style="2" customWidth="1"/>
    <col min="16129" max="16129" width="15" style="2" customWidth="1"/>
    <col min="16130" max="16132" width="0" style="2" hidden="1" customWidth="1"/>
    <col min="16133" max="16384" width="9.140625" style="2"/>
  </cols>
  <sheetData>
    <row r="1" spans="1:13" s="1" customFormat="1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s="1" customFormat="1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s="1" customFormat="1" ht="15.75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15" x14ac:dyDescent="0.2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94.5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109</v>
      </c>
      <c r="F5" s="3" t="s">
        <v>8</v>
      </c>
      <c r="G5" s="4" t="s">
        <v>9</v>
      </c>
      <c r="H5" s="3" t="s">
        <v>10</v>
      </c>
      <c r="I5" s="5" t="s">
        <v>11</v>
      </c>
      <c r="J5" s="4" t="s">
        <v>110</v>
      </c>
      <c r="K5" s="3" t="s">
        <v>10</v>
      </c>
    </row>
    <row r="6" spans="1:13" ht="15.75" x14ac:dyDescent="0.25">
      <c r="A6" s="6" t="s">
        <v>12</v>
      </c>
      <c r="B6" s="4">
        <f>B7+B8</f>
        <v>4523489.4000000004</v>
      </c>
      <c r="C6" s="4">
        <f>C7+C8</f>
        <v>2852897.861000001</v>
      </c>
      <c r="D6" s="7">
        <f>C6*100/B6</f>
        <v>63.068520974095804</v>
      </c>
      <c r="E6" s="4">
        <f>E7+E8</f>
        <v>2791461.4579999996</v>
      </c>
      <c r="F6" s="7">
        <f>E6*100/B6</f>
        <v>61.71035700890554</v>
      </c>
      <c r="G6" s="4">
        <v>349162.99999999994</v>
      </c>
      <c r="H6" s="8">
        <f>C6/G6*100</f>
        <v>817.06763345486252</v>
      </c>
      <c r="I6" s="89" t="e">
        <f>#REF!+#REF!+#REF!+#REF!+#REF!+I318+#REF!+I344+I350+I356+I362+I417+I430+#REF!+I436+I455+I467+I461+I473</f>
        <v>#REF!</v>
      </c>
      <c r="J6" s="4">
        <v>1258801.9000000001</v>
      </c>
      <c r="K6" s="7">
        <f>J6/C6*100</f>
        <v>44.12362311347394</v>
      </c>
    </row>
    <row r="7" spans="1:13" ht="15.75" x14ac:dyDescent="0.25">
      <c r="A7" s="9" t="s">
        <v>13</v>
      </c>
      <c r="B7" s="4">
        <f>B12+B45+B49+B54+B58+B62+B66+B70+B75+B79+B83+B87+B91+B96+B100+B104+B108+B112+B125+B129+B133+B138+B142+B147+B151+B155+B159+B163+B167+B171+B176+B180+B192+B204+B208+B212+B230+B234+B242+B246+B250+B255+B268+B272+B288+B296+B300+B304+B309+B313+B321+B325+B329+B337+B264+B220</f>
        <v>4154445.7</v>
      </c>
      <c r="C7" s="4">
        <f>C12+C45+C49+C54+C58+C62+C66+C70+C75+C79+C83+C87+C91+C96+C100+C104+C108+C112+C125+C129+C133+C138+C142+C147+C151+C155+C159+C163+C167+C171+C176+C180+C192+C204+C208+C212+C230+C234+C242+C246+C250+C255+C268+C272+C288+C296+C300+C304+C309+C313+C321+C325+C329+C337+C264+C220</f>
        <v>2841956.5610000012</v>
      </c>
      <c r="D7" s="7">
        <f>C7*100/B7</f>
        <v>68.40759914132471</v>
      </c>
      <c r="E7" s="4">
        <f>E12+E45+E49+E54+E58+E62+E66+E70+E75+E79+E83+E87+E91+E96+E100+E104+E108+E112+E125+E129+E133+E138+E142+E147+E151+E155+E159+E163+E167+E171+E176+E180+E192+E204+E208+E212+E230+E234+E242+E246+E250+E255+E268+E272+E288+E296+E300+E304+E309+E313+E321+E325+E329+E337+E264+E220</f>
        <v>2780164.1579999998</v>
      </c>
      <c r="F7" s="7">
        <f>E7*100/B7</f>
        <v>66.920218935585069</v>
      </c>
      <c r="G7" s="4">
        <v>342286.99999999994</v>
      </c>
      <c r="H7" s="8">
        <f>C7/G7*100</f>
        <v>830.28469120942407</v>
      </c>
      <c r="I7" s="89"/>
      <c r="J7" s="4">
        <v>1230243.1500000001</v>
      </c>
      <c r="K7" s="7">
        <f t="shared" ref="K7:K8" si="0">J7/C7*100</f>
        <v>43.288597963901097</v>
      </c>
    </row>
    <row r="8" spans="1:13" ht="15.75" x14ac:dyDescent="0.25">
      <c r="A8" s="9" t="s">
        <v>14</v>
      </c>
      <c r="B8" s="4">
        <f>B13++B46+B50+B55+B59+B63+B67+B71+B76+B80+B84+B88+B92+B97+B101+B105+B109+B113+B126+B130+B134+B139+B143+B148+B152+B156+B160+B164+B168+B172+B177+B181+B193+B205+B209+B213+B231+B235+B243+B247+B251+B256+B269+B273+B289+B297+B301+B305+B310+B314+B322+B326+B330+B338+B265</f>
        <v>369043.7</v>
      </c>
      <c r="C8" s="4">
        <f>C13++C46+C50+C55+C59+C63+C67+C71+C76+C80+C84+C88+C92+C97+C101+C105+C109+C113+C126+C130+C134+C139+C143+C148+C152+C156+C160+C164+C168+C172+C177+C181+C193+C205+C209+C213+C231+C235+C243+C247+C251+C256+C269+C273+C289+C297+C301+C305+C310+C314+C322+C326+C330+C338+C265</f>
        <v>10941.3</v>
      </c>
      <c r="D8" s="7">
        <f>C8*100/B8</f>
        <v>2.964770838792262</v>
      </c>
      <c r="E8" s="4">
        <f>E13++E46+E50+E55+E59+E63+E67+E71+E76+E80+E84+E88+E92+E97+E101+E105+E109+E113+E126+E130+E134+E139+E143+E148+E152+E156+E160+E164+E168+E172+E177+E181+E193+E205+E209+E213+E231+E235+E243+E247+E251+E256+E269+E273+E289+E297+E301+E305+E310+E314+E322+E326+E330+E338+E265</f>
        <v>11297.3</v>
      </c>
      <c r="F8" s="7">
        <f>E8*100/B8</f>
        <v>3.0612363793230992</v>
      </c>
      <c r="G8" s="4">
        <v>6876</v>
      </c>
      <c r="H8" s="8">
        <f>C8/G8*100</f>
        <v>159.12303664921467</v>
      </c>
      <c r="I8" s="89"/>
      <c r="J8" s="4">
        <v>28558.75</v>
      </c>
      <c r="K8" s="7">
        <f t="shared" si="0"/>
        <v>261.01788635719709</v>
      </c>
    </row>
    <row r="9" spans="1:13" ht="15.75" x14ac:dyDescent="0.2">
      <c r="A9" s="99" t="s">
        <v>15</v>
      </c>
      <c r="B9" s="100"/>
      <c r="C9" s="100"/>
      <c r="D9" s="100"/>
      <c r="E9" s="100"/>
      <c r="F9" s="100"/>
      <c r="G9" s="100"/>
      <c r="H9" s="100"/>
      <c r="I9" s="100"/>
      <c r="J9" s="100"/>
      <c r="K9" s="101"/>
      <c r="L9" s="72">
        <f>B11+B44+B48</f>
        <v>2720230.8</v>
      </c>
    </row>
    <row r="10" spans="1:13" ht="15.75" x14ac:dyDescent="0.2">
      <c r="A10" s="77" t="s">
        <v>16</v>
      </c>
      <c r="B10" s="77"/>
      <c r="C10" s="77"/>
      <c r="D10" s="77"/>
      <c r="E10" s="77"/>
      <c r="F10" s="77"/>
      <c r="G10" s="77"/>
      <c r="H10" s="77"/>
      <c r="I10" s="89"/>
      <c r="J10" s="7"/>
      <c r="K10" s="7"/>
    </row>
    <row r="11" spans="1:13" ht="16.5" x14ac:dyDescent="0.25">
      <c r="A11" s="10" t="s">
        <v>17</v>
      </c>
      <c r="B11" s="11">
        <f>B12+B13</f>
        <v>2704928.6</v>
      </c>
      <c r="C11" s="11">
        <f>C15++C18+C21+C24+C27+C30+C33+C36</f>
        <v>2292630.4500000002</v>
      </c>
      <c r="D11" s="12">
        <f>C11*100/B11</f>
        <v>84.757521880614533</v>
      </c>
      <c r="E11" s="11">
        <v>2271326.7999999998</v>
      </c>
      <c r="F11" s="12">
        <f>E11*100/B11</f>
        <v>83.969935472603595</v>
      </c>
      <c r="G11" s="71">
        <v>418471.05</v>
      </c>
      <c r="H11" s="13">
        <f>C11/G11*100</f>
        <v>547.8587945330986</v>
      </c>
      <c r="I11" s="52">
        <f>I12+I13</f>
        <v>142.80000000000001</v>
      </c>
      <c r="J11" s="102">
        <v>608681.75</v>
      </c>
      <c r="K11" s="7">
        <f t="shared" ref="K11:K12" si="1">J11/C11*100</f>
        <v>26.549492527240925</v>
      </c>
      <c r="M11" s="73">
        <f>C16+C19</f>
        <v>613979.55000000005</v>
      </c>
    </row>
    <row r="12" spans="1:13" ht="15.75" x14ac:dyDescent="0.25">
      <c r="A12" s="14" t="s">
        <v>13</v>
      </c>
      <c r="B12" s="11">
        <f>B16++B19+B22+B25+B28+B31+B34+B37</f>
        <v>2704928.6</v>
      </c>
      <c r="C12" s="11">
        <f>C16++C19+C22+C25+C28+C31+C34+C37</f>
        <v>2292630.4500000002</v>
      </c>
      <c r="D12" s="12">
        <f>C12*100/B12</f>
        <v>84.757521880614533</v>
      </c>
      <c r="E12" s="11">
        <v>2271326.7999999998</v>
      </c>
      <c r="F12" s="12">
        <f>E12*100/B12</f>
        <v>83.969935472603595</v>
      </c>
      <c r="G12" s="71">
        <v>418212.8</v>
      </c>
      <c r="H12" s="13">
        <f>C12/G12*100</f>
        <v>548.19710204948308</v>
      </c>
      <c r="I12" s="90"/>
      <c r="J12" s="102">
        <v>608423.5</v>
      </c>
      <c r="K12" s="7">
        <f t="shared" si="1"/>
        <v>26.538228173668372</v>
      </c>
    </row>
    <row r="13" spans="1:13" ht="16.5" x14ac:dyDescent="0.25">
      <c r="A13" s="14" t="s">
        <v>14</v>
      </c>
      <c r="B13" s="15"/>
      <c r="C13" s="16"/>
      <c r="D13" s="16"/>
      <c r="E13" s="16"/>
      <c r="F13" s="16"/>
      <c r="G13" s="12">
        <v>258.25</v>
      </c>
      <c r="H13" s="17"/>
      <c r="I13" s="52">
        <v>142.80000000000001</v>
      </c>
      <c r="J13" s="102">
        <v>258.25</v>
      </c>
      <c r="K13" s="93"/>
    </row>
    <row r="14" spans="1:13" ht="18" customHeight="1" x14ac:dyDescent="0.25">
      <c r="A14" s="14" t="s">
        <v>18</v>
      </c>
      <c r="B14" s="15"/>
      <c r="C14" s="14"/>
      <c r="D14" s="14"/>
      <c r="E14" s="14"/>
      <c r="F14" s="14"/>
      <c r="G14" s="14"/>
      <c r="H14" s="14"/>
      <c r="I14" s="52"/>
      <c r="J14" s="19"/>
      <c r="K14" s="93"/>
    </row>
    <row r="15" spans="1:13" ht="173.25" x14ac:dyDescent="0.2">
      <c r="A15" s="18" t="s">
        <v>19</v>
      </c>
      <c r="B15" s="19">
        <v>36916</v>
      </c>
      <c r="C15" s="19">
        <v>31276.25</v>
      </c>
      <c r="D15" s="19">
        <f>C15*100/B15</f>
        <v>84.722748943547515</v>
      </c>
      <c r="E15" s="19">
        <v>31003.25</v>
      </c>
      <c r="F15" s="19">
        <f>E15*100/B15</f>
        <v>83.983232202838877</v>
      </c>
      <c r="G15" s="19">
        <v>18553.5</v>
      </c>
      <c r="H15" s="20">
        <f>C15/G15*100</f>
        <v>168.57331500794999</v>
      </c>
      <c r="I15" s="91" t="e">
        <f>#REF!+#REF!</f>
        <v>#REF!</v>
      </c>
      <c r="J15" s="19">
        <v>21847</v>
      </c>
      <c r="K15" s="7">
        <f t="shared" ref="K15:K16" si="2">J15/C15*100</f>
        <v>69.851724551376847</v>
      </c>
    </row>
    <row r="16" spans="1:13" ht="16.5" x14ac:dyDescent="0.25">
      <c r="A16" s="14" t="s">
        <v>13</v>
      </c>
      <c r="B16" s="15">
        <v>36916</v>
      </c>
      <c r="C16" s="21">
        <v>31276.25</v>
      </c>
      <c r="D16" s="16">
        <f>C16*100/B16</f>
        <v>84.722748943547515</v>
      </c>
      <c r="E16" s="19">
        <v>31003.25</v>
      </c>
      <c r="F16" s="16">
        <f>E16*100/B16</f>
        <v>83.983232202838877</v>
      </c>
      <c r="G16" s="19">
        <v>18553.5</v>
      </c>
      <c r="H16" s="20">
        <f>C16/G16*100</f>
        <v>168.57331500794999</v>
      </c>
      <c r="I16" s="91"/>
      <c r="J16" s="19">
        <v>21847</v>
      </c>
      <c r="K16" s="7">
        <f t="shared" si="2"/>
        <v>69.851724551376847</v>
      </c>
    </row>
    <row r="17" spans="1:15" ht="16.5" x14ac:dyDescent="0.25">
      <c r="A17" s="14" t="s">
        <v>14</v>
      </c>
      <c r="B17" s="15"/>
      <c r="C17" s="18"/>
      <c r="D17" s="18"/>
      <c r="E17" s="18"/>
      <c r="F17" s="18"/>
      <c r="G17" s="18"/>
      <c r="H17" s="18"/>
      <c r="I17" s="91"/>
      <c r="J17" s="95"/>
      <c r="K17" s="95"/>
    </row>
    <row r="18" spans="1:15" ht="153.75" customHeight="1" x14ac:dyDescent="0.2">
      <c r="A18" s="18" t="s">
        <v>20</v>
      </c>
      <c r="B18" s="19">
        <v>778109.4</v>
      </c>
      <c r="C18" s="19">
        <v>582703.30000000005</v>
      </c>
      <c r="D18" s="19">
        <f>C18*100/B18</f>
        <v>74.887066008969953</v>
      </c>
      <c r="E18" s="19">
        <v>566169.59999999998</v>
      </c>
      <c r="F18" s="16">
        <f>E18*100/B18</f>
        <v>72.762210558052629</v>
      </c>
      <c r="G18" s="19">
        <v>395845.6</v>
      </c>
      <c r="H18" s="20">
        <f>C18/G18*100</f>
        <v>147.20469294088406</v>
      </c>
      <c r="I18" s="91"/>
      <c r="J18" s="19">
        <v>580232.5</v>
      </c>
      <c r="K18" s="105">
        <f t="shared" ref="K18:K19" si="3">J18/C18*100</f>
        <v>99.575976315905535</v>
      </c>
    </row>
    <row r="19" spans="1:15" ht="16.5" x14ac:dyDescent="0.25">
      <c r="A19" s="14" t="s">
        <v>13</v>
      </c>
      <c r="B19" s="19">
        <v>778109.4</v>
      </c>
      <c r="C19" s="15">
        <v>582703.30000000005</v>
      </c>
      <c r="D19" s="16">
        <f>C19*100/B19</f>
        <v>74.887066008969953</v>
      </c>
      <c r="E19" s="19">
        <v>566169.59999999998</v>
      </c>
      <c r="F19" s="16">
        <f>E19*100/B19</f>
        <v>72.762210558052629</v>
      </c>
      <c r="G19" s="15">
        <v>395845.6</v>
      </c>
      <c r="H19" s="20">
        <f>C19/G19*100</f>
        <v>147.20469294088406</v>
      </c>
      <c r="I19" s="52"/>
      <c r="J19" s="19">
        <v>580232.5</v>
      </c>
      <c r="K19" s="105">
        <f t="shared" si="3"/>
        <v>99.575976315905535</v>
      </c>
      <c r="M19" s="73">
        <f>C22+C25+C28+C31+C34+C37</f>
        <v>1678650.9</v>
      </c>
    </row>
    <row r="20" spans="1:15" ht="16.5" x14ac:dyDescent="0.25">
      <c r="A20" s="14" t="s">
        <v>14</v>
      </c>
      <c r="B20" s="15"/>
      <c r="C20" s="16"/>
      <c r="D20" s="16"/>
      <c r="E20" s="16"/>
      <c r="F20" s="16"/>
      <c r="G20" s="16"/>
      <c r="H20" s="21"/>
      <c r="I20" s="52"/>
      <c r="J20" s="93"/>
      <c r="K20" s="93"/>
      <c r="N20" s="72">
        <f>B22+B24+B27+B30+B33+B36</f>
        <v>1889903.2</v>
      </c>
      <c r="O20" s="2">
        <f>M19/N20*100</f>
        <v>88.822057129698493</v>
      </c>
    </row>
    <row r="21" spans="1:15" ht="31.5" x14ac:dyDescent="0.25">
      <c r="A21" s="18" t="s">
        <v>21</v>
      </c>
      <c r="B21" s="19">
        <v>2321</v>
      </c>
      <c r="C21" s="16">
        <v>840.8</v>
      </c>
      <c r="D21" s="16">
        <f>C21*100/B21</f>
        <v>36.225764756570442</v>
      </c>
      <c r="E21" s="16">
        <v>240</v>
      </c>
      <c r="F21" s="16">
        <f>E21*100/B21</f>
        <v>10.340370529943989</v>
      </c>
      <c r="G21" s="16"/>
      <c r="H21" s="21"/>
      <c r="I21" s="52"/>
      <c r="J21" s="93"/>
      <c r="K21" s="93"/>
    </row>
    <row r="22" spans="1:15" ht="16.5" x14ac:dyDescent="0.25">
      <c r="A22" s="14" t="s">
        <v>13</v>
      </c>
      <c r="B22" s="15">
        <v>2321</v>
      </c>
      <c r="C22" s="16">
        <v>840.8</v>
      </c>
      <c r="D22" s="16">
        <f>C22*100/B22</f>
        <v>36.225764756570442</v>
      </c>
      <c r="E22" s="16">
        <v>240</v>
      </c>
      <c r="F22" s="16">
        <f>E22*100/B22</f>
        <v>10.340370529943989</v>
      </c>
      <c r="G22" s="16"/>
      <c r="H22" s="21"/>
      <c r="I22" s="52"/>
      <c r="J22" s="93"/>
      <c r="K22" s="93"/>
    </row>
    <row r="23" spans="1:15" ht="16.5" x14ac:dyDescent="0.25">
      <c r="A23" s="14" t="s">
        <v>14</v>
      </c>
      <c r="B23" s="15"/>
      <c r="C23" s="16"/>
      <c r="D23" s="16"/>
      <c r="E23" s="16"/>
      <c r="F23" s="16"/>
      <c r="G23" s="16"/>
      <c r="H23" s="21"/>
      <c r="I23" s="52"/>
      <c r="J23" s="93"/>
      <c r="K23" s="93"/>
    </row>
    <row r="24" spans="1:15" ht="51" customHeight="1" x14ac:dyDescent="0.25">
      <c r="A24" s="18" t="s">
        <v>22</v>
      </c>
      <c r="B24" s="19">
        <v>4800</v>
      </c>
      <c r="C24" s="16">
        <v>4800</v>
      </c>
      <c r="D24" s="16">
        <f>C24*100/B24</f>
        <v>100</v>
      </c>
      <c r="E24" s="16">
        <v>4500</v>
      </c>
      <c r="F24" s="16">
        <f>E24*100/B24</f>
        <v>93.75</v>
      </c>
      <c r="G24" s="16">
        <v>1500</v>
      </c>
      <c r="H24" s="21"/>
      <c r="I24" s="52"/>
      <c r="J24" s="16">
        <v>3000</v>
      </c>
      <c r="K24" s="105">
        <f t="shared" ref="K24:K25" si="4">J24/C24*100</f>
        <v>62.5</v>
      </c>
    </row>
    <row r="25" spans="1:15" ht="15.75" customHeight="1" x14ac:dyDescent="0.25">
      <c r="A25" s="14" t="s">
        <v>13</v>
      </c>
      <c r="B25" s="15">
        <v>4800</v>
      </c>
      <c r="C25" s="16">
        <v>4800</v>
      </c>
      <c r="D25" s="16">
        <f>C25*100/B25</f>
        <v>100</v>
      </c>
      <c r="E25" s="16">
        <v>4500</v>
      </c>
      <c r="F25" s="16">
        <f>E25*100/B25</f>
        <v>93.75</v>
      </c>
      <c r="G25" s="16">
        <v>1500</v>
      </c>
      <c r="H25" s="21"/>
      <c r="I25" s="52"/>
      <c r="J25" s="16">
        <v>3000</v>
      </c>
      <c r="K25" s="105">
        <f t="shared" si="4"/>
        <v>62.5</v>
      </c>
    </row>
    <row r="26" spans="1:15" ht="15.75" customHeight="1" x14ac:dyDescent="0.25">
      <c r="A26" s="14" t="s">
        <v>14</v>
      </c>
      <c r="B26" s="15"/>
      <c r="C26" s="16"/>
      <c r="D26" s="16"/>
      <c r="E26" s="16"/>
      <c r="F26" s="16"/>
      <c r="G26" s="16"/>
      <c r="H26" s="21"/>
      <c r="I26" s="52"/>
      <c r="J26" s="93"/>
      <c r="K26" s="93"/>
    </row>
    <row r="27" spans="1:15" ht="63" customHeight="1" x14ac:dyDescent="0.2">
      <c r="A27" s="18" t="s">
        <v>23</v>
      </c>
      <c r="B27" s="19">
        <v>62782.2</v>
      </c>
      <c r="C27" s="19">
        <v>18151.599999999999</v>
      </c>
      <c r="D27" s="19">
        <f>C27*100/B27</f>
        <v>28.912016463265065</v>
      </c>
      <c r="E27" s="19">
        <f>5234.9+2280+3551.02+1702.705+1573.949+328.6+357.04</f>
        <v>15028.214000000002</v>
      </c>
      <c r="F27" s="16">
        <f>E27*100/B27</f>
        <v>23.937061778657011</v>
      </c>
      <c r="G27" s="16">
        <v>2571.9499999999998</v>
      </c>
      <c r="H27" s="20">
        <f>C27/G27*100</f>
        <v>705.75244464316961</v>
      </c>
      <c r="I27" s="52"/>
      <c r="J27" s="19">
        <v>3602.25</v>
      </c>
      <c r="K27" s="105">
        <f t="shared" ref="K27:K28" si="5">J27/C27*100</f>
        <v>19.845357984971024</v>
      </c>
    </row>
    <row r="28" spans="1:15" ht="16.5" x14ac:dyDescent="0.25">
      <c r="A28" s="14" t="s">
        <v>13</v>
      </c>
      <c r="B28" s="15">
        <v>62782.2</v>
      </c>
      <c r="C28" s="19">
        <v>18151.599999999999</v>
      </c>
      <c r="D28" s="16">
        <f>C28*100/B28</f>
        <v>28.912016463265065</v>
      </c>
      <c r="E28" s="19">
        <f>5234.9+2280+3551.02+1702.705+1573.949+328.6+357.04</f>
        <v>15028.214000000002</v>
      </c>
      <c r="F28" s="16">
        <f>E28*100/B28</f>
        <v>23.937061778657011</v>
      </c>
      <c r="G28" s="16">
        <v>2313.6999999999998</v>
      </c>
      <c r="H28" s="20">
        <f>C28/G28*100</f>
        <v>784.52694817824261</v>
      </c>
      <c r="I28" s="52"/>
      <c r="J28" s="19">
        <v>3344</v>
      </c>
      <c r="K28" s="105">
        <f t="shared" si="5"/>
        <v>18.422618391767116</v>
      </c>
    </row>
    <row r="29" spans="1:15" ht="16.5" x14ac:dyDescent="0.25">
      <c r="A29" s="14" t="s">
        <v>14</v>
      </c>
      <c r="B29" s="13"/>
      <c r="C29" s="16"/>
      <c r="D29" s="16"/>
      <c r="E29" s="16"/>
      <c r="F29" s="16"/>
      <c r="G29" s="16">
        <v>258.25</v>
      </c>
      <c r="H29" s="20"/>
      <c r="I29" s="52"/>
      <c r="J29" s="19">
        <v>258.25</v>
      </c>
      <c r="K29" s="93"/>
    </row>
    <row r="30" spans="1:15" ht="47.25" x14ac:dyDescent="0.25">
      <c r="A30" s="18" t="s">
        <v>24</v>
      </c>
      <c r="B30" s="19">
        <v>180000</v>
      </c>
      <c r="C30" s="19">
        <v>146826</v>
      </c>
      <c r="D30" s="16">
        <f>C30*100/B30</f>
        <v>81.569999999999993</v>
      </c>
      <c r="E30" s="16">
        <v>146353.29999999999</v>
      </c>
      <c r="F30" s="16">
        <f>E30*100/B30</f>
        <v>81.30738888888888</v>
      </c>
      <c r="G30" s="16"/>
      <c r="H30" s="21"/>
      <c r="I30" s="52"/>
      <c r="J30" s="93"/>
      <c r="K30" s="93"/>
    </row>
    <row r="31" spans="1:15" ht="16.5" x14ac:dyDescent="0.25">
      <c r="A31" s="14" t="s">
        <v>13</v>
      </c>
      <c r="B31" s="15">
        <v>180000</v>
      </c>
      <c r="C31" s="19">
        <v>146826</v>
      </c>
      <c r="D31" s="16">
        <f>C31*100/B31</f>
        <v>81.569999999999993</v>
      </c>
      <c r="E31" s="16">
        <v>146353.29999999999</v>
      </c>
      <c r="F31" s="16">
        <f>E31*100/B31</f>
        <v>81.30738888888888</v>
      </c>
      <c r="G31" s="16"/>
      <c r="H31" s="21"/>
      <c r="I31" s="52"/>
      <c r="J31" s="93"/>
      <c r="K31" s="93"/>
    </row>
    <row r="32" spans="1:15" ht="16.5" x14ac:dyDescent="0.25">
      <c r="A32" s="14" t="s">
        <v>14</v>
      </c>
      <c r="B32" s="13"/>
      <c r="C32" s="16"/>
      <c r="D32" s="16"/>
      <c r="E32" s="16"/>
      <c r="F32" s="16"/>
      <c r="G32" s="16"/>
      <c r="H32" s="21"/>
      <c r="I32" s="52"/>
      <c r="J32" s="93"/>
      <c r="K32" s="93"/>
    </row>
    <row r="33" spans="1:11" ht="110.25" x14ac:dyDescent="0.25">
      <c r="A33" s="18" t="s">
        <v>25</v>
      </c>
      <c r="B33" s="19">
        <v>10000</v>
      </c>
      <c r="C33" s="19">
        <v>4353.25</v>
      </c>
      <c r="D33" s="16">
        <f>C33*100/B33</f>
        <v>43.532499999999999</v>
      </c>
      <c r="E33" s="16">
        <v>4353.3</v>
      </c>
      <c r="F33" s="16">
        <f>E33*100/B33</f>
        <v>43.533000000000001</v>
      </c>
      <c r="G33" s="16"/>
      <c r="H33" s="21"/>
      <c r="I33" s="52"/>
      <c r="J33" s="93"/>
      <c r="K33" s="93"/>
    </row>
    <row r="34" spans="1:11" ht="16.5" x14ac:dyDescent="0.25">
      <c r="A34" s="14" t="s">
        <v>13</v>
      </c>
      <c r="B34" s="15">
        <v>10000</v>
      </c>
      <c r="C34" s="19">
        <v>4353.25</v>
      </c>
      <c r="D34" s="16">
        <f>C34*100/B34</f>
        <v>43.532499999999999</v>
      </c>
      <c r="E34" s="16">
        <v>4353.3</v>
      </c>
      <c r="F34" s="16">
        <f>E34*100/B34</f>
        <v>43.533000000000001</v>
      </c>
      <c r="G34" s="16"/>
      <c r="H34" s="21"/>
      <c r="I34" s="52"/>
      <c r="J34" s="93"/>
      <c r="K34" s="93"/>
    </row>
    <row r="35" spans="1:11" ht="16.5" x14ac:dyDescent="0.25">
      <c r="A35" s="14" t="s">
        <v>14</v>
      </c>
      <c r="B35" s="13"/>
      <c r="C35" s="16"/>
      <c r="D35" s="16"/>
      <c r="E35" s="16"/>
      <c r="F35" s="16"/>
      <c r="G35" s="16"/>
      <c r="H35" s="21"/>
      <c r="I35" s="52"/>
      <c r="J35" s="93"/>
      <c r="K35" s="93"/>
    </row>
    <row r="36" spans="1:11" ht="204.75" x14ac:dyDescent="0.25">
      <c r="A36" s="18" t="s">
        <v>26</v>
      </c>
      <c r="B36" s="19">
        <v>1630000</v>
      </c>
      <c r="C36" s="19">
        <v>1503679.25</v>
      </c>
      <c r="D36" s="16">
        <f>C36*100/B36</f>
        <v>92.250260736196324</v>
      </c>
      <c r="E36" s="19">
        <v>1503679.25</v>
      </c>
      <c r="F36" s="16">
        <f>E36*100/B36</f>
        <v>92.250260736196324</v>
      </c>
      <c r="G36" s="16"/>
      <c r="H36" s="21"/>
      <c r="I36" s="52"/>
      <c r="J36" s="93"/>
      <c r="K36" s="93"/>
    </row>
    <row r="37" spans="1:11" ht="16.5" x14ac:dyDescent="0.25">
      <c r="A37" s="14" t="s">
        <v>13</v>
      </c>
      <c r="B37" s="15">
        <v>1630000</v>
      </c>
      <c r="C37" s="19">
        <v>1503679.25</v>
      </c>
      <c r="D37" s="16">
        <f>C37*100/B37</f>
        <v>92.250260736196324</v>
      </c>
      <c r="E37" s="19">
        <v>1503679.25</v>
      </c>
      <c r="F37" s="16">
        <f>E37*100/B37</f>
        <v>92.250260736196324</v>
      </c>
      <c r="G37" s="16"/>
      <c r="H37" s="21"/>
      <c r="I37" s="52"/>
      <c r="J37" s="93"/>
      <c r="K37" s="93"/>
    </row>
    <row r="38" spans="1:11" ht="16.5" x14ac:dyDescent="0.25">
      <c r="A38" s="14" t="s">
        <v>14</v>
      </c>
      <c r="B38" s="13"/>
      <c r="C38" s="16"/>
      <c r="D38" s="16"/>
      <c r="E38" s="16"/>
      <c r="F38" s="16"/>
      <c r="G38" s="16"/>
      <c r="H38" s="21"/>
      <c r="I38" s="52"/>
      <c r="J38" s="93"/>
      <c r="K38" s="93"/>
    </row>
    <row r="39" spans="1:11" ht="15.75" hidden="1" x14ac:dyDescent="0.2">
      <c r="A39" s="77" t="s">
        <v>27</v>
      </c>
      <c r="B39" s="77"/>
      <c r="C39" s="77"/>
      <c r="D39" s="77"/>
      <c r="E39" s="77"/>
      <c r="F39" s="77"/>
      <c r="G39" s="77"/>
      <c r="H39" s="77"/>
      <c r="I39" s="90"/>
      <c r="J39" s="94"/>
      <c r="K39" s="94"/>
    </row>
    <row r="40" spans="1:11" ht="15.75" hidden="1" x14ac:dyDescent="0.25">
      <c r="A40" s="10" t="s">
        <v>17</v>
      </c>
      <c r="B40" s="13"/>
      <c r="C40" s="30"/>
      <c r="D40" s="12"/>
      <c r="E40" s="30"/>
      <c r="F40" s="12"/>
      <c r="G40" s="30"/>
      <c r="H40" s="21"/>
      <c r="I40" s="90"/>
      <c r="J40" s="94"/>
      <c r="K40" s="94"/>
    </row>
    <row r="41" spans="1:11" ht="15.75" hidden="1" x14ac:dyDescent="0.25">
      <c r="A41" s="14" t="s">
        <v>13</v>
      </c>
      <c r="B41" s="21"/>
      <c r="C41" s="22"/>
      <c r="D41" s="16"/>
      <c r="E41" s="22"/>
      <c r="F41" s="16"/>
      <c r="G41" s="22"/>
      <c r="H41" s="21"/>
      <c r="I41" s="90"/>
      <c r="J41" s="94"/>
      <c r="K41" s="94"/>
    </row>
    <row r="42" spans="1:11" ht="15.75" hidden="1" x14ac:dyDescent="0.25">
      <c r="A42" s="14" t="s">
        <v>14</v>
      </c>
      <c r="B42" s="21"/>
      <c r="C42" s="23"/>
      <c r="D42" s="12"/>
      <c r="E42" s="23"/>
      <c r="F42" s="23"/>
      <c r="G42" s="23"/>
      <c r="H42" s="23"/>
      <c r="I42" s="90"/>
      <c r="J42" s="94"/>
      <c r="K42" s="94"/>
    </row>
    <row r="43" spans="1:11" ht="15.75" x14ac:dyDescent="0.2">
      <c r="A43" s="77" t="s">
        <v>28</v>
      </c>
      <c r="B43" s="77"/>
      <c r="C43" s="77"/>
      <c r="D43" s="77"/>
      <c r="E43" s="77"/>
      <c r="F43" s="77"/>
      <c r="G43" s="77"/>
      <c r="H43" s="77"/>
      <c r="I43" s="90"/>
      <c r="J43" s="94"/>
      <c r="K43" s="94"/>
    </row>
    <row r="44" spans="1:11" ht="15.75" x14ac:dyDescent="0.25">
      <c r="A44" s="14" t="s">
        <v>17</v>
      </c>
      <c r="B44" s="11">
        <v>10712.9</v>
      </c>
      <c r="C44" s="11">
        <v>1123.0999999999999</v>
      </c>
      <c r="D44" s="12">
        <f>C44*100/B44</f>
        <v>10.483622548516275</v>
      </c>
      <c r="E44" s="11">
        <v>1047.4749999999999</v>
      </c>
      <c r="F44" s="12">
        <f t="shared" ref="F44:F45" si="6">E44*100/B44</f>
        <v>9.7776979155970825</v>
      </c>
      <c r="G44" s="22"/>
      <c r="H44" s="21"/>
      <c r="I44" s="90"/>
      <c r="J44" s="94"/>
      <c r="K44" s="94"/>
    </row>
    <row r="45" spans="1:11" ht="15.75" x14ac:dyDescent="0.25">
      <c r="A45" s="14" t="s">
        <v>13</v>
      </c>
      <c r="B45" s="15">
        <v>10712.9</v>
      </c>
      <c r="C45" s="15">
        <v>1123.0999999999999</v>
      </c>
      <c r="D45" s="16">
        <f>C45*100/B45</f>
        <v>10.483622548516275</v>
      </c>
      <c r="E45" s="15">
        <v>1047.4749999999999</v>
      </c>
      <c r="F45" s="16">
        <f t="shared" si="6"/>
        <v>9.7776979155970825</v>
      </c>
      <c r="G45" s="22"/>
      <c r="H45" s="21"/>
      <c r="I45" s="90"/>
      <c r="J45" s="94"/>
      <c r="K45" s="94"/>
    </row>
    <row r="46" spans="1:11" ht="15" customHeight="1" x14ac:dyDescent="0.25">
      <c r="A46" s="14" t="s">
        <v>14</v>
      </c>
      <c r="B46" s="22"/>
      <c r="C46" s="22"/>
      <c r="D46" s="16"/>
      <c r="E46" s="22"/>
      <c r="F46" s="16"/>
      <c r="G46" s="22"/>
      <c r="H46" s="23"/>
      <c r="I46" s="90"/>
      <c r="J46" s="94"/>
      <c r="K46" s="94"/>
    </row>
    <row r="47" spans="1:11" ht="15.75" x14ac:dyDescent="0.2">
      <c r="A47" s="77" t="s">
        <v>29</v>
      </c>
      <c r="B47" s="77"/>
      <c r="C47" s="77"/>
      <c r="D47" s="77"/>
      <c r="E47" s="77"/>
      <c r="F47" s="77"/>
      <c r="G47" s="77"/>
      <c r="H47" s="77"/>
      <c r="I47" s="90"/>
      <c r="J47" s="94"/>
      <c r="K47" s="94"/>
    </row>
    <row r="48" spans="1:11" ht="15.75" x14ac:dyDescent="0.25">
      <c r="A48" s="14" t="s">
        <v>17</v>
      </c>
      <c r="B48" s="11">
        <v>4589.3</v>
      </c>
      <c r="C48" s="11">
        <v>4537.6000000000004</v>
      </c>
      <c r="D48" s="12">
        <f>C48*100/B48</f>
        <v>98.873466541738395</v>
      </c>
      <c r="E48" s="11">
        <v>4361.6000000000004</v>
      </c>
      <c r="F48" s="12">
        <f>E48*100/B48</f>
        <v>95.038459024252077</v>
      </c>
      <c r="G48" s="22"/>
      <c r="H48" s="23"/>
      <c r="I48" s="90"/>
      <c r="J48" s="94"/>
      <c r="K48" s="94"/>
    </row>
    <row r="49" spans="1:12" ht="15.75" x14ac:dyDescent="0.25">
      <c r="A49" s="14" t="s">
        <v>13</v>
      </c>
      <c r="B49" s="15">
        <v>4589.3</v>
      </c>
      <c r="C49" s="15">
        <v>4537.6000000000004</v>
      </c>
      <c r="D49" s="16">
        <f>C49*100/B49</f>
        <v>98.873466541738395</v>
      </c>
      <c r="E49" s="15">
        <v>4361.6000000000004</v>
      </c>
      <c r="F49" s="16">
        <f>E49*100/B49</f>
        <v>95.038459024252077</v>
      </c>
      <c r="G49" s="22"/>
      <c r="H49" s="23"/>
      <c r="I49" s="90"/>
      <c r="J49" s="94"/>
      <c r="K49" s="94"/>
    </row>
    <row r="50" spans="1:12" ht="15.75" x14ac:dyDescent="0.25">
      <c r="A50" s="14" t="s">
        <v>14</v>
      </c>
      <c r="B50" s="22"/>
      <c r="C50" s="22"/>
      <c r="D50" s="16"/>
      <c r="E50" s="22"/>
      <c r="F50" s="16"/>
      <c r="G50" s="22"/>
      <c r="H50" s="23"/>
      <c r="I50" s="90"/>
      <c r="J50" s="94"/>
      <c r="K50" s="94"/>
    </row>
    <row r="51" spans="1:12" ht="15.75" x14ac:dyDescent="0.2">
      <c r="A51" s="79" t="s">
        <v>30</v>
      </c>
      <c r="B51" s="79"/>
      <c r="C51" s="79"/>
      <c r="D51" s="79"/>
      <c r="E51" s="79"/>
      <c r="F51" s="79"/>
      <c r="G51" s="79"/>
      <c r="H51" s="79"/>
      <c r="I51" s="90"/>
      <c r="J51" s="94"/>
      <c r="K51" s="94"/>
      <c r="L51" s="72">
        <f>B53+B57+B61+B65+B70</f>
        <v>89701</v>
      </c>
    </row>
    <row r="52" spans="1:12" ht="19.5" customHeight="1" x14ac:dyDescent="0.2">
      <c r="A52" s="77" t="s">
        <v>31</v>
      </c>
      <c r="B52" s="77"/>
      <c r="C52" s="77"/>
      <c r="D52" s="77"/>
      <c r="E52" s="77"/>
      <c r="F52" s="77"/>
      <c r="G52" s="77"/>
      <c r="H52" s="77"/>
      <c r="I52" s="90"/>
      <c r="J52" s="94"/>
      <c r="K52" s="94"/>
    </row>
    <row r="53" spans="1:12" ht="15.75" x14ac:dyDescent="0.25">
      <c r="A53" s="10" t="s">
        <v>17</v>
      </c>
      <c r="B53" s="11">
        <v>30000</v>
      </c>
      <c r="C53" s="11">
        <v>25000</v>
      </c>
      <c r="D53" s="12">
        <f>C53*100/B53</f>
        <v>83.333333333333329</v>
      </c>
      <c r="E53" s="11">
        <v>25000</v>
      </c>
      <c r="F53" s="11">
        <f>E53*100/B53</f>
        <v>83.333333333333329</v>
      </c>
      <c r="G53" s="11">
        <v>8931.7000000000007</v>
      </c>
      <c r="H53" s="11">
        <f>C53/G53*100</f>
        <v>279.9019223664028</v>
      </c>
      <c r="I53" s="90"/>
      <c r="J53" s="11">
        <v>8931.7000000000007</v>
      </c>
      <c r="K53" s="105">
        <f t="shared" ref="K53:K54" si="7">J53/C53*100</f>
        <v>35.726800000000004</v>
      </c>
    </row>
    <row r="54" spans="1:12" ht="15.75" x14ac:dyDescent="0.25">
      <c r="A54" s="14" t="s">
        <v>13</v>
      </c>
      <c r="B54" s="15">
        <v>30000</v>
      </c>
      <c r="C54" s="15">
        <v>25000</v>
      </c>
      <c r="D54" s="16">
        <f>C54*100/B54</f>
        <v>83.333333333333329</v>
      </c>
      <c r="E54" s="15">
        <v>25000</v>
      </c>
      <c r="F54" s="15">
        <f>E54*100/B54</f>
        <v>83.333333333333329</v>
      </c>
      <c r="G54" s="15">
        <v>8931.7000000000007</v>
      </c>
      <c r="H54" s="15">
        <f>C54/G54*100</f>
        <v>279.9019223664028</v>
      </c>
      <c r="I54" s="90"/>
      <c r="J54" s="15">
        <v>8931.7000000000007</v>
      </c>
      <c r="K54" s="105">
        <f t="shared" si="7"/>
        <v>35.726800000000004</v>
      </c>
    </row>
    <row r="55" spans="1:12" ht="15.75" x14ac:dyDescent="0.25">
      <c r="A55" s="14" t="s">
        <v>14</v>
      </c>
      <c r="B55" s="22"/>
      <c r="C55" s="24"/>
      <c r="D55" s="24"/>
      <c r="E55" s="24"/>
      <c r="F55" s="24"/>
      <c r="G55" s="24"/>
      <c r="H55" s="24"/>
      <c r="I55" s="90"/>
      <c r="J55" s="94"/>
      <c r="K55" s="94"/>
    </row>
    <row r="56" spans="1:12" ht="22.5" customHeight="1" x14ac:dyDescent="0.2">
      <c r="A56" s="77" t="s">
        <v>32</v>
      </c>
      <c r="B56" s="77"/>
      <c r="C56" s="77"/>
      <c r="D56" s="77"/>
      <c r="E56" s="77"/>
      <c r="F56" s="77"/>
      <c r="G56" s="77"/>
      <c r="H56" s="77"/>
      <c r="I56" s="90"/>
      <c r="J56" s="94"/>
      <c r="K56" s="94"/>
    </row>
    <row r="57" spans="1:12" ht="16.5" x14ac:dyDescent="0.25">
      <c r="A57" s="10" t="s">
        <v>17</v>
      </c>
      <c r="B57" s="11">
        <v>10500</v>
      </c>
      <c r="C57" s="11">
        <v>988.4</v>
      </c>
      <c r="D57" s="12">
        <f>C57*100/B57</f>
        <v>9.413333333333334</v>
      </c>
      <c r="E57" s="12">
        <v>988.4</v>
      </c>
      <c r="F57" s="12">
        <f>E57*100/B57</f>
        <v>9.413333333333334</v>
      </c>
      <c r="G57" s="11">
        <v>385000</v>
      </c>
      <c r="H57" s="25">
        <f>C57/G57*100</f>
        <v>0.25672727272727269</v>
      </c>
      <c r="I57" s="91">
        <f>I58+I59</f>
        <v>274800</v>
      </c>
      <c r="J57" s="11">
        <v>385000</v>
      </c>
      <c r="K57" s="105">
        <f t="shared" ref="K57:K58" si="8">J57/C57*100</f>
        <v>38951.841359773374</v>
      </c>
    </row>
    <row r="58" spans="1:12" ht="16.5" x14ac:dyDescent="0.25">
      <c r="A58" s="14" t="s">
        <v>13</v>
      </c>
      <c r="B58" s="15">
        <v>10500</v>
      </c>
      <c r="C58" s="15">
        <v>988.4</v>
      </c>
      <c r="D58" s="16">
        <f>C58*100/B58</f>
        <v>9.413333333333334</v>
      </c>
      <c r="E58" s="15">
        <v>988.4</v>
      </c>
      <c r="F58" s="16">
        <f>E58*100/B58</f>
        <v>9.413333333333334</v>
      </c>
      <c r="G58" s="15">
        <v>385000</v>
      </c>
      <c r="H58" s="20">
        <f>C58/G58*100</f>
        <v>0.25672727272727269</v>
      </c>
      <c r="I58" s="52">
        <f>530+200+261720+12350</f>
        <v>274800</v>
      </c>
      <c r="J58" s="15">
        <v>385000</v>
      </c>
      <c r="K58" s="105">
        <f t="shared" si="8"/>
        <v>38951.841359773374</v>
      </c>
    </row>
    <row r="59" spans="1:12" ht="16.5" x14ac:dyDescent="0.25">
      <c r="A59" s="14" t="s">
        <v>14</v>
      </c>
      <c r="B59" s="16"/>
      <c r="C59" s="16"/>
      <c r="D59" s="16"/>
      <c r="E59" s="16"/>
      <c r="F59" s="16"/>
      <c r="G59" s="16"/>
      <c r="H59" s="26"/>
      <c r="I59" s="91"/>
      <c r="J59" s="95"/>
      <c r="K59" s="95"/>
    </row>
    <row r="60" spans="1:12" ht="16.5" x14ac:dyDescent="0.2">
      <c r="A60" s="77" t="s">
        <v>33</v>
      </c>
      <c r="B60" s="77"/>
      <c r="C60" s="77"/>
      <c r="D60" s="77"/>
      <c r="E60" s="77"/>
      <c r="F60" s="77"/>
      <c r="G60" s="77"/>
      <c r="H60" s="77"/>
      <c r="I60" s="91"/>
      <c r="J60" s="95"/>
      <c r="K60" s="95"/>
    </row>
    <row r="61" spans="1:12" ht="16.5" x14ac:dyDescent="0.25">
      <c r="A61" s="10" t="s">
        <v>17</v>
      </c>
      <c r="B61" s="11">
        <v>21211</v>
      </c>
      <c r="C61" s="11">
        <v>20061.7</v>
      </c>
      <c r="D61" s="12">
        <f>C61*100/B61</f>
        <v>94.581585026637129</v>
      </c>
      <c r="E61" s="11">
        <f>18405.1</f>
        <v>18405.099999999999</v>
      </c>
      <c r="F61" s="12">
        <f>E61*100/B61</f>
        <v>86.771486492857463</v>
      </c>
      <c r="G61" s="11">
        <v>8884.0400000000009</v>
      </c>
      <c r="H61" s="25">
        <f>C61/G61*100</f>
        <v>225.81730834170037</v>
      </c>
      <c r="I61" s="91"/>
      <c r="J61" s="11">
        <v>12998</v>
      </c>
      <c r="K61" s="105">
        <f t="shared" ref="K61:K62" si="9">J61/C61*100</f>
        <v>64.790122472173337</v>
      </c>
    </row>
    <row r="62" spans="1:12" ht="16.5" x14ac:dyDescent="0.25">
      <c r="A62" s="14" t="s">
        <v>13</v>
      </c>
      <c r="B62" s="15">
        <v>21211</v>
      </c>
      <c r="C62" s="15">
        <v>20061.7</v>
      </c>
      <c r="D62" s="16">
        <f>C62*100/B62</f>
        <v>94.581585026637129</v>
      </c>
      <c r="E62" s="15">
        <f>18405.1</f>
        <v>18405.099999999999</v>
      </c>
      <c r="F62" s="15">
        <f>E62*100/B62</f>
        <v>86.771486492857463</v>
      </c>
      <c r="G62" s="15">
        <v>8884.0400000000009</v>
      </c>
      <c r="H62" s="15">
        <f>C62/G62*100</f>
        <v>225.81730834170037</v>
      </c>
      <c r="I62" s="91"/>
      <c r="J62" s="15">
        <v>12998</v>
      </c>
      <c r="K62" s="105">
        <f t="shared" si="9"/>
        <v>64.790122472173337</v>
      </c>
    </row>
    <row r="63" spans="1:12" ht="16.5" x14ac:dyDescent="0.25">
      <c r="A63" s="14" t="s">
        <v>14</v>
      </c>
      <c r="B63" s="16"/>
      <c r="C63" s="16"/>
      <c r="D63" s="16"/>
      <c r="E63" s="16"/>
      <c r="F63" s="16"/>
      <c r="G63" s="16"/>
      <c r="H63" s="26"/>
      <c r="I63" s="91"/>
      <c r="J63" s="95"/>
      <c r="K63" s="95"/>
    </row>
    <row r="64" spans="1:12" ht="16.5" x14ac:dyDescent="0.2">
      <c r="A64" s="77" t="s">
        <v>34</v>
      </c>
      <c r="B64" s="77"/>
      <c r="C64" s="77"/>
      <c r="D64" s="77"/>
      <c r="E64" s="77"/>
      <c r="F64" s="77"/>
      <c r="G64" s="77"/>
      <c r="H64" s="77"/>
      <c r="I64" s="91"/>
      <c r="J64" s="95"/>
      <c r="K64" s="95"/>
    </row>
    <row r="65" spans="1:12" ht="16.5" x14ac:dyDescent="0.25">
      <c r="A65" s="10" t="s">
        <v>17</v>
      </c>
      <c r="B65" s="11">
        <v>20000</v>
      </c>
      <c r="C65" s="11">
        <v>10033.56</v>
      </c>
      <c r="D65" s="12">
        <f>C65*100/B65</f>
        <v>50.1678</v>
      </c>
      <c r="E65" s="11">
        <v>5982.7</v>
      </c>
      <c r="F65" s="12">
        <f>E65*100/B65</f>
        <v>29.913499999999999</v>
      </c>
      <c r="G65" s="16"/>
      <c r="H65" s="26"/>
      <c r="I65" s="91"/>
      <c r="J65" s="95"/>
      <c r="K65" s="95"/>
    </row>
    <row r="66" spans="1:12" ht="16.5" x14ac:dyDescent="0.25">
      <c r="A66" s="14" t="s">
        <v>13</v>
      </c>
      <c r="B66" s="15">
        <v>20000</v>
      </c>
      <c r="C66" s="15">
        <v>10033.56</v>
      </c>
      <c r="D66" s="16">
        <f>C66*100/B66</f>
        <v>50.1678</v>
      </c>
      <c r="E66" s="15">
        <v>5982.7</v>
      </c>
      <c r="F66" s="16">
        <f>E66*100/B66</f>
        <v>29.913499999999999</v>
      </c>
      <c r="G66" s="16"/>
      <c r="H66" s="26"/>
      <c r="I66" s="91"/>
      <c r="J66" s="95"/>
      <c r="K66" s="95"/>
    </row>
    <row r="67" spans="1:12" ht="16.5" x14ac:dyDescent="0.25">
      <c r="A67" s="14" t="s">
        <v>14</v>
      </c>
      <c r="B67" s="11"/>
      <c r="C67" s="16"/>
      <c r="D67" s="16"/>
      <c r="E67" s="16"/>
      <c r="F67" s="16"/>
      <c r="G67" s="16"/>
      <c r="H67" s="26"/>
      <c r="I67" s="91"/>
      <c r="J67" s="95"/>
      <c r="K67" s="95"/>
    </row>
    <row r="68" spans="1:12" ht="16.5" x14ac:dyDescent="0.2">
      <c r="A68" s="77" t="s">
        <v>35</v>
      </c>
      <c r="B68" s="77"/>
      <c r="C68" s="77"/>
      <c r="D68" s="77"/>
      <c r="E68" s="77"/>
      <c r="F68" s="77"/>
      <c r="G68" s="77"/>
      <c r="H68" s="77"/>
      <c r="I68" s="91"/>
      <c r="J68" s="95"/>
      <c r="K68" s="95"/>
    </row>
    <row r="69" spans="1:12" ht="16.5" x14ac:dyDescent="0.25">
      <c r="A69" s="10" t="s">
        <v>17</v>
      </c>
      <c r="B69" s="11">
        <v>7990</v>
      </c>
      <c r="C69" s="11">
        <v>5560.3</v>
      </c>
      <c r="D69" s="12">
        <f>C69*100/B69</f>
        <v>69.590738423028782</v>
      </c>
      <c r="E69" s="11">
        <f>5400.3</f>
        <v>5400.3</v>
      </c>
      <c r="F69" s="12">
        <f>E69*100/B69</f>
        <v>67.588235294117652</v>
      </c>
      <c r="G69" s="16"/>
      <c r="H69" s="26"/>
      <c r="I69" s="91"/>
      <c r="J69" s="95"/>
      <c r="K69" s="95"/>
    </row>
    <row r="70" spans="1:12" ht="16.5" x14ac:dyDescent="0.25">
      <c r="A70" s="14" t="s">
        <v>13</v>
      </c>
      <c r="B70" s="15">
        <v>7990</v>
      </c>
      <c r="C70" s="15">
        <v>5560.3</v>
      </c>
      <c r="D70" s="16">
        <f>C70*100/B70</f>
        <v>69.590738423028782</v>
      </c>
      <c r="E70" s="15">
        <f>5400.3</f>
        <v>5400.3</v>
      </c>
      <c r="F70" s="16">
        <f>E70*100/B70</f>
        <v>67.588235294117652</v>
      </c>
      <c r="G70" s="16"/>
      <c r="H70" s="26"/>
      <c r="I70" s="91"/>
      <c r="J70" s="95"/>
      <c r="K70" s="95"/>
    </row>
    <row r="71" spans="1:12" ht="16.5" x14ac:dyDescent="0.25">
      <c r="A71" s="14" t="s">
        <v>14</v>
      </c>
      <c r="B71" s="16"/>
      <c r="C71" s="16"/>
      <c r="D71" s="16"/>
      <c r="E71" s="16"/>
      <c r="F71" s="16"/>
      <c r="G71" s="16"/>
      <c r="H71" s="26"/>
      <c r="I71" s="91"/>
      <c r="J71" s="95"/>
      <c r="K71" s="95"/>
    </row>
    <row r="72" spans="1:12" ht="16.5" x14ac:dyDescent="0.2">
      <c r="A72" s="79" t="s">
        <v>36</v>
      </c>
      <c r="B72" s="79"/>
      <c r="C72" s="79"/>
      <c r="D72" s="79"/>
      <c r="E72" s="79"/>
      <c r="F72" s="79"/>
      <c r="G72" s="79"/>
      <c r="H72" s="79"/>
      <c r="I72" s="91"/>
      <c r="J72" s="95"/>
      <c r="K72" s="95"/>
      <c r="L72" s="72">
        <f>B74+B78+B82+B86+B90</f>
        <v>71941.7</v>
      </c>
    </row>
    <row r="73" spans="1:12" ht="15.75" x14ac:dyDescent="0.2">
      <c r="A73" s="77" t="s">
        <v>37</v>
      </c>
      <c r="B73" s="77"/>
      <c r="C73" s="77"/>
      <c r="D73" s="77"/>
      <c r="E73" s="77"/>
      <c r="F73" s="77"/>
      <c r="G73" s="77"/>
      <c r="H73" s="77"/>
      <c r="I73" s="90"/>
      <c r="J73" s="94"/>
      <c r="K73" s="94"/>
    </row>
    <row r="74" spans="1:12" ht="15.75" x14ac:dyDescent="0.25">
      <c r="A74" s="10" t="s">
        <v>17</v>
      </c>
      <c r="B74" s="11">
        <v>500</v>
      </c>
      <c r="C74" s="11">
        <v>500</v>
      </c>
      <c r="D74" s="12">
        <f>C74*100/B74</f>
        <v>100</v>
      </c>
      <c r="E74" s="30">
        <v>426.5</v>
      </c>
      <c r="F74" s="12">
        <f>E74*100/B74</f>
        <v>85.3</v>
      </c>
      <c r="G74" s="13"/>
      <c r="H74" s="22"/>
      <c r="I74" s="90"/>
      <c r="J74" s="13">
        <v>500</v>
      </c>
      <c r="K74" s="105">
        <f t="shared" ref="K74:K75" si="10">J74/C74*100</f>
        <v>100</v>
      </c>
    </row>
    <row r="75" spans="1:12" ht="15.75" x14ac:dyDescent="0.25">
      <c r="A75" s="14" t="s">
        <v>13</v>
      </c>
      <c r="B75" s="15">
        <v>500</v>
      </c>
      <c r="C75" s="15">
        <v>500</v>
      </c>
      <c r="D75" s="16">
        <f>C75*100/B75</f>
        <v>100</v>
      </c>
      <c r="E75" s="22">
        <v>426.5</v>
      </c>
      <c r="F75" s="16">
        <f>E75*100/B75</f>
        <v>85.3</v>
      </c>
      <c r="G75" s="21"/>
      <c r="H75" s="22"/>
      <c r="I75" s="90"/>
      <c r="J75" s="21">
        <v>500</v>
      </c>
      <c r="K75" s="105">
        <f t="shared" si="10"/>
        <v>100</v>
      </c>
    </row>
    <row r="76" spans="1:12" ht="16.5" x14ac:dyDescent="0.25">
      <c r="A76" s="14" t="s">
        <v>14</v>
      </c>
      <c r="B76" s="20"/>
      <c r="C76" s="22"/>
      <c r="D76" s="16"/>
      <c r="E76" s="22"/>
      <c r="F76" s="16"/>
      <c r="G76" s="27"/>
      <c r="H76" s="22"/>
      <c r="I76" s="90"/>
      <c r="J76" s="94"/>
      <c r="K76" s="94"/>
    </row>
    <row r="77" spans="1:12" ht="13.5" customHeight="1" x14ac:dyDescent="0.2">
      <c r="A77" s="77" t="s">
        <v>38</v>
      </c>
      <c r="B77" s="77"/>
      <c r="C77" s="77"/>
      <c r="D77" s="77"/>
      <c r="E77" s="77"/>
      <c r="F77" s="77"/>
      <c r="G77" s="77"/>
      <c r="H77" s="77"/>
      <c r="I77" s="91"/>
      <c r="J77" s="95"/>
      <c r="K77" s="95"/>
    </row>
    <row r="78" spans="1:12" ht="16.5" x14ac:dyDescent="0.25">
      <c r="A78" s="10" t="s">
        <v>17</v>
      </c>
      <c r="B78" s="11">
        <v>9000</v>
      </c>
      <c r="C78" s="11">
        <v>9000</v>
      </c>
      <c r="D78" s="12">
        <f>C78*100/B78</f>
        <v>100</v>
      </c>
      <c r="E78" s="11">
        <v>8514.5820000000003</v>
      </c>
      <c r="F78" s="12">
        <f>E78*100/B78</f>
        <v>94.606466666666677</v>
      </c>
      <c r="G78" s="22"/>
      <c r="H78" s="20"/>
      <c r="I78" s="91"/>
      <c r="J78" s="95"/>
      <c r="K78" s="95"/>
    </row>
    <row r="79" spans="1:12" ht="16.5" x14ac:dyDescent="0.25">
      <c r="A79" s="14" t="s">
        <v>13</v>
      </c>
      <c r="B79" s="15">
        <v>9000</v>
      </c>
      <c r="C79" s="15">
        <v>9000</v>
      </c>
      <c r="D79" s="16">
        <f>C79*100/B79</f>
        <v>100</v>
      </c>
      <c r="E79" s="15">
        <v>8514.5820000000003</v>
      </c>
      <c r="F79" s="16">
        <f>E79*100/B79</f>
        <v>94.606466666666677</v>
      </c>
      <c r="G79" s="22"/>
      <c r="H79" s="20"/>
      <c r="I79" s="91"/>
      <c r="J79" s="95"/>
      <c r="K79" s="95"/>
    </row>
    <row r="80" spans="1:12" ht="16.5" x14ac:dyDescent="0.25">
      <c r="A80" s="14" t="s">
        <v>14</v>
      </c>
      <c r="B80" s="21"/>
      <c r="C80" s="22"/>
      <c r="D80" s="16"/>
      <c r="E80" s="22"/>
      <c r="F80" s="16"/>
      <c r="G80" s="22"/>
      <c r="H80" s="20"/>
      <c r="I80" s="91"/>
      <c r="J80" s="95"/>
      <c r="K80" s="95"/>
    </row>
    <row r="81" spans="1:12" ht="16.5" x14ac:dyDescent="0.2">
      <c r="A81" s="77" t="s">
        <v>39</v>
      </c>
      <c r="B81" s="77"/>
      <c r="C81" s="77"/>
      <c r="D81" s="77"/>
      <c r="E81" s="77"/>
      <c r="F81" s="77"/>
      <c r="G81" s="77"/>
      <c r="H81" s="77"/>
      <c r="I81" s="91"/>
      <c r="J81" s="95"/>
      <c r="K81" s="95"/>
    </row>
    <row r="82" spans="1:12" ht="16.5" x14ac:dyDescent="0.25">
      <c r="A82" s="10" t="s">
        <v>17</v>
      </c>
      <c r="B82" s="11">
        <v>1000</v>
      </c>
      <c r="C82" s="11">
        <v>1000</v>
      </c>
      <c r="D82" s="12">
        <f>C82*100/B82</f>
        <v>100</v>
      </c>
      <c r="E82" s="11">
        <v>749.9</v>
      </c>
      <c r="F82" s="12">
        <f>E82*100/B82</f>
        <v>74.989999999999995</v>
      </c>
      <c r="G82" s="22"/>
      <c r="H82" s="20"/>
      <c r="I82" s="91"/>
      <c r="J82" s="95"/>
      <c r="K82" s="95"/>
    </row>
    <row r="83" spans="1:12" ht="16.5" x14ac:dyDescent="0.25">
      <c r="A83" s="14" t="s">
        <v>13</v>
      </c>
      <c r="B83" s="15">
        <v>1000</v>
      </c>
      <c r="C83" s="15">
        <v>1000</v>
      </c>
      <c r="D83" s="16">
        <f>C83*100/B83</f>
        <v>100</v>
      </c>
      <c r="E83" s="15">
        <v>749.9</v>
      </c>
      <c r="F83" s="16">
        <f>E83*100/B83</f>
        <v>74.989999999999995</v>
      </c>
      <c r="G83" s="22"/>
      <c r="H83" s="20"/>
      <c r="I83" s="91"/>
      <c r="J83" s="95"/>
      <c r="K83" s="95"/>
    </row>
    <row r="84" spans="1:12" ht="16.5" x14ac:dyDescent="0.25">
      <c r="A84" s="14" t="s">
        <v>14</v>
      </c>
      <c r="B84" s="21"/>
      <c r="C84" s="22"/>
      <c r="D84" s="16"/>
      <c r="E84" s="22"/>
      <c r="F84" s="16"/>
      <c r="G84" s="22"/>
      <c r="H84" s="20"/>
      <c r="I84" s="91"/>
      <c r="J84" s="95"/>
      <c r="K84" s="95"/>
    </row>
    <row r="85" spans="1:12" ht="16.5" x14ac:dyDescent="0.2">
      <c r="A85" s="77" t="s">
        <v>40</v>
      </c>
      <c r="B85" s="77"/>
      <c r="C85" s="77"/>
      <c r="D85" s="77"/>
      <c r="E85" s="77"/>
      <c r="F85" s="77"/>
      <c r="G85" s="77"/>
      <c r="H85" s="77"/>
      <c r="I85" s="91"/>
      <c r="J85" s="95"/>
      <c r="K85" s="95"/>
    </row>
    <row r="86" spans="1:12" ht="16.5" x14ac:dyDescent="0.25">
      <c r="A86" s="10" t="s">
        <v>17</v>
      </c>
      <c r="B86" s="11">
        <v>14693.7</v>
      </c>
      <c r="C86" s="11">
        <v>3500.5</v>
      </c>
      <c r="D86" s="12">
        <f>C86*100/B86</f>
        <v>23.8231350851045</v>
      </c>
      <c r="E86" s="11">
        <v>2731.3209999999999</v>
      </c>
      <c r="F86" s="12">
        <f t="shared" ref="F86:F87" si="11">E86*100/B86</f>
        <v>18.588381415164321</v>
      </c>
      <c r="G86" s="22"/>
      <c r="H86" s="20"/>
      <c r="I86" s="91"/>
      <c r="J86" s="95"/>
      <c r="K86" s="95"/>
    </row>
    <row r="87" spans="1:12" ht="16.5" x14ac:dyDescent="0.25">
      <c r="A87" s="14" t="s">
        <v>13</v>
      </c>
      <c r="B87" s="15">
        <v>14693.7</v>
      </c>
      <c r="C87" s="15">
        <v>3500.5</v>
      </c>
      <c r="D87" s="16">
        <f>C87*100/B87</f>
        <v>23.8231350851045</v>
      </c>
      <c r="E87" s="15">
        <v>2731.3209999999999</v>
      </c>
      <c r="F87" s="16">
        <f t="shared" si="11"/>
        <v>18.588381415164321</v>
      </c>
      <c r="G87" s="22"/>
      <c r="H87" s="20"/>
      <c r="I87" s="91"/>
      <c r="J87" s="95"/>
      <c r="K87" s="95"/>
    </row>
    <row r="88" spans="1:12" ht="16.5" x14ac:dyDescent="0.25">
      <c r="A88" s="14" t="s">
        <v>14</v>
      </c>
      <c r="B88" s="21"/>
      <c r="C88" s="22"/>
      <c r="D88" s="16"/>
      <c r="E88" s="22"/>
      <c r="F88" s="16"/>
      <c r="G88" s="22"/>
      <c r="H88" s="20"/>
      <c r="I88" s="91"/>
      <c r="J88" s="95"/>
      <c r="K88" s="95"/>
    </row>
    <row r="89" spans="1:12" ht="16.5" x14ac:dyDescent="0.2">
      <c r="A89" s="77" t="s">
        <v>41</v>
      </c>
      <c r="B89" s="77"/>
      <c r="C89" s="77"/>
      <c r="D89" s="77"/>
      <c r="E89" s="77"/>
      <c r="F89" s="77"/>
      <c r="G89" s="77"/>
      <c r="H89" s="77"/>
      <c r="I89" s="91"/>
      <c r="J89" s="95"/>
      <c r="K89" s="95"/>
    </row>
    <row r="90" spans="1:12" ht="16.5" x14ac:dyDescent="0.25">
      <c r="A90" s="10" t="s">
        <v>17</v>
      </c>
      <c r="B90" s="11">
        <v>46748</v>
      </c>
      <c r="C90" s="11">
        <v>10122.35</v>
      </c>
      <c r="D90" s="12">
        <f>C90*100/B90</f>
        <v>21.653011893556943</v>
      </c>
      <c r="E90" s="11">
        <v>7122.35</v>
      </c>
      <c r="F90" s="12">
        <f>E90*100/B90</f>
        <v>15.235625053478223</v>
      </c>
      <c r="G90" s="22"/>
      <c r="H90" s="20"/>
      <c r="I90" s="91"/>
      <c r="J90" s="95"/>
      <c r="K90" s="95"/>
    </row>
    <row r="91" spans="1:12" ht="16.5" x14ac:dyDescent="0.25">
      <c r="A91" s="14" t="s">
        <v>13</v>
      </c>
      <c r="B91" s="15">
        <v>46748</v>
      </c>
      <c r="C91" s="15">
        <v>10122.35</v>
      </c>
      <c r="D91" s="16">
        <f>C91*100/B91</f>
        <v>21.653011893556943</v>
      </c>
      <c r="E91" s="15">
        <v>7122.35</v>
      </c>
      <c r="F91" s="16">
        <f>E91*100/B91</f>
        <v>15.235625053478223</v>
      </c>
      <c r="G91" s="22"/>
      <c r="H91" s="20"/>
      <c r="I91" s="91"/>
      <c r="J91" s="95"/>
      <c r="K91" s="95"/>
    </row>
    <row r="92" spans="1:12" ht="16.5" x14ac:dyDescent="0.25">
      <c r="A92" s="14" t="s">
        <v>14</v>
      </c>
      <c r="B92" s="21"/>
      <c r="C92" s="22"/>
      <c r="D92" s="16"/>
      <c r="E92" s="11"/>
      <c r="F92" s="16"/>
      <c r="G92" s="22"/>
      <c r="H92" s="20"/>
      <c r="I92" s="91"/>
      <c r="J92" s="95"/>
      <c r="K92" s="95"/>
    </row>
    <row r="93" spans="1:12" ht="16.5" x14ac:dyDescent="0.2">
      <c r="A93" s="79" t="s">
        <v>42</v>
      </c>
      <c r="B93" s="79"/>
      <c r="C93" s="79"/>
      <c r="D93" s="79"/>
      <c r="E93" s="79"/>
      <c r="F93" s="79"/>
      <c r="G93" s="79"/>
      <c r="H93" s="79"/>
      <c r="I93" s="91"/>
      <c r="J93" s="95"/>
      <c r="K93" s="95"/>
      <c r="L93" s="73">
        <f>B95+B99+B103+B107+B111</f>
        <v>22570</v>
      </c>
    </row>
    <row r="94" spans="1:12" ht="16.5" x14ac:dyDescent="0.2">
      <c r="A94" s="77" t="s">
        <v>43</v>
      </c>
      <c r="B94" s="77"/>
      <c r="C94" s="77"/>
      <c r="D94" s="77"/>
      <c r="E94" s="77"/>
      <c r="F94" s="77"/>
      <c r="G94" s="77"/>
      <c r="H94" s="77"/>
      <c r="I94" s="91"/>
      <c r="J94" s="95"/>
      <c r="K94" s="95"/>
    </row>
    <row r="95" spans="1:12" ht="16.5" x14ac:dyDescent="0.2">
      <c r="A95" s="10" t="s">
        <v>17</v>
      </c>
      <c r="B95" s="25">
        <v>800</v>
      </c>
      <c r="C95" s="24"/>
      <c r="D95" s="24"/>
      <c r="E95" s="24"/>
      <c r="F95" s="24"/>
      <c r="G95" s="24"/>
      <c r="H95" s="24"/>
      <c r="I95" s="91"/>
      <c r="J95" s="95"/>
      <c r="K95" s="95"/>
    </row>
    <row r="96" spans="1:12" ht="16.5" x14ac:dyDescent="0.2">
      <c r="A96" s="14" t="s">
        <v>13</v>
      </c>
      <c r="B96" s="20">
        <v>800</v>
      </c>
      <c r="C96" s="24"/>
      <c r="D96" s="24"/>
      <c r="E96" s="24"/>
      <c r="F96" s="24"/>
      <c r="G96" s="24"/>
      <c r="H96" s="24"/>
      <c r="I96" s="91"/>
      <c r="J96" s="95"/>
      <c r="K96" s="95"/>
    </row>
    <row r="97" spans="1:11" ht="16.5" x14ac:dyDescent="0.2">
      <c r="A97" s="14" t="s">
        <v>14</v>
      </c>
      <c r="B97" s="20"/>
      <c r="C97" s="24"/>
      <c r="D97" s="24"/>
      <c r="E97" s="24"/>
      <c r="F97" s="24"/>
      <c r="G97" s="24"/>
      <c r="H97" s="24"/>
      <c r="I97" s="91"/>
      <c r="J97" s="95"/>
      <c r="K97" s="95"/>
    </row>
    <row r="98" spans="1:11" ht="16.5" x14ac:dyDescent="0.2">
      <c r="A98" s="77" t="s">
        <v>44</v>
      </c>
      <c r="B98" s="77"/>
      <c r="C98" s="77"/>
      <c r="D98" s="77"/>
      <c r="E98" s="77"/>
      <c r="F98" s="77"/>
      <c r="G98" s="77"/>
      <c r="H98" s="77"/>
      <c r="I98" s="91"/>
      <c r="J98" s="95"/>
      <c r="K98" s="95"/>
    </row>
    <row r="99" spans="1:11" ht="16.5" x14ac:dyDescent="0.25">
      <c r="A99" s="10" t="s">
        <v>17</v>
      </c>
      <c r="B99" s="11">
        <v>12575</v>
      </c>
      <c r="C99" s="11">
        <v>3450</v>
      </c>
      <c r="D99" s="12">
        <f>C99/B99*100</f>
        <v>27.435387673956264</v>
      </c>
      <c r="E99" s="11">
        <v>3397.75</v>
      </c>
      <c r="F99" s="12">
        <f>E99/B99*100</f>
        <v>27.019880715705764</v>
      </c>
      <c r="G99" s="11">
        <v>3000</v>
      </c>
      <c r="H99" s="25">
        <f>C99/G99*100</f>
        <v>114.99999999999999</v>
      </c>
      <c r="I99" s="91"/>
      <c r="J99" s="75">
        <f>1500+1500</f>
        <v>3000</v>
      </c>
      <c r="K99" s="105">
        <f t="shared" ref="K99:K100" si="12">J99/C99*100</f>
        <v>86.956521739130437</v>
      </c>
    </row>
    <row r="100" spans="1:11" ht="16.5" x14ac:dyDescent="0.25">
      <c r="A100" s="14" t="s">
        <v>13</v>
      </c>
      <c r="B100" s="15">
        <v>12575</v>
      </c>
      <c r="C100" s="15">
        <v>3450</v>
      </c>
      <c r="D100" s="16">
        <f>C100/B100*100</f>
        <v>27.435387673956264</v>
      </c>
      <c r="E100" s="15">
        <v>3397.75</v>
      </c>
      <c r="F100" s="16">
        <f>E100/B100*100</f>
        <v>27.019880715705764</v>
      </c>
      <c r="G100" s="15">
        <v>3000</v>
      </c>
      <c r="H100" s="20">
        <f>C100/G100*100</f>
        <v>114.99999999999999</v>
      </c>
      <c r="I100" s="91"/>
      <c r="J100" s="60">
        <f>1500+1500</f>
        <v>3000</v>
      </c>
      <c r="K100" s="105">
        <f t="shared" si="12"/>
        <v>86.956521739130437</v>
      </c>
    </row>
    <row r="101" spans="1:11" ht="16.5" x14ac:dyDescent="0.2">
      <c r="A101" s="14" t="s">
        <v>14</v>
      </c>
      <c r="B101" s="20"/>
      <c r="C101" s="24"/>
      <c r="D101" s="24"/>
      <c r="E101" s="24"/>
      <c r="F101" s="24"/>
      <c r="G101" s="24"/>
      <c r="H101" s="24"/>
      <c r="I101" s="91"/>
      <c r="J101" s="95"/>
      <c r="K101" s="95"/>
    </row>
    <row r="102" spans="1:11" ht="16.5" x14ac:dyDescent="0.2">
      <c r="A102" s="77" t="s">
        <v>45</v>
      </c>
      <c r="B102" s="77"/>
      <c r="C102" s="77"/>
      <c r="D102" s="77"/>
      <c r="E102" s="77"/>
      <c r="F102" s="77"/>
      <c r="G102" s="77"/>
      <c r="H102" s="77"/>
      <c r="I102" s="92"/>
      <c r="J102" s="96"/>
      <c r="K102" s="96"/>
    </row>
    <row r="103" spans="1:11" ht="16.5" x14ac:dyDescent="0.25">
      <c r="A103" s="10" t="s">
        <v>17</v>
      </c>
      <c r="B103" s="11">
        <v>6000</v>
      </c>
      <c r="C103" s="53">
        <v>300</v>
      </c>
      <c r="D103" s="12">
        <f>C103/B103*100</f>
        <v>5</v>
      </c>
      <c r="E103" s="53">
        <v>100</v>
      </c>
      <c r="F103" s="12">
        <f>E103/B103*100</f>
        <v>1.6666666666666667</v>
      </c>
      <c r="G103" s="53"/>
      <c r="H103" s="16"/>
      <c r="I103" s="92"/>
      <c r="J103" s="96"/>
      <c r="K103" s="96"/>
    </row>
    <row r="104" spans="1:11" ht="16.5" x14ac:dyDescent="0.25">
      <c r="A104" s="14" t="s">
        <v>13</v>
      </c>
      <c r="B104" s="15">
        <v>6000</v>
      </c>
      <c r="C104" s="28">
        <v>300</v>
      </c>
      <c r="D104" s="16">
        <f>C104/B104*100</f>
        <v>5</v>
      </c>
      <c r="E104" s="28">
        <v>100</v>
      </c>
      <c r="F104" s="16">
        <f>E104/B104*100</f>
        <v>1.6666666666666667</v>
      </c>
      <c r="G104" s="28"/>
      <c r="H104" s="16"/>
      <c r="I104" s="92"/>
      <c r="J104" s="96"/>
      <c r="K104" s="96"/>
    </row>
    <row r="105" spans="1:11" ht="15.75" x14ac:dyDescent="0.25">
      <c r="A105" s="14" t="s">
        <v>14</v>
      </c>
      <c r="B105" s="23"/>
      <c r="C105" s="23"/>
      <c r="D105" s="23"/>
      <c r="E105" s="23"/>
      <c r="F105" s="23"/>
      <c r="G105" s="23"/>
      <c r="H105" s="23"/>
      <c r="I105" s="54"/>
      <c r="J105" s="97"/>
      <c r="K105" s="97"/>
    </row>
    <row r="106" spans="1:11" ht="15.75" x14ac:dyDescent="0.2">
      <c r="A106" s="77" t="s">
        <v>46</v>
      </c>
      <c r="B106" s="77"/>
      <c r="C106" s="77"/>
      <c r="D106" s="77"/>
      <c r="E106" s="77"/>
      <c r="F106" s="77"/>
      <c r="G106" s="77"/>
      <c r="H106" s="77"/>
      <c r="I106" s="54"/>
      <c r="J106" s="97"/>
      <c r="K106" s="97"/>
    </row>
    <row r="107" spans="1:11" ht="15.75" x14ac:dyDescent="0.25">
      <c r="A107" s="10" t="s">
        <v>17</v>
      </c>
      <c r="B107" s="11">
        <v>2425</v>
      </c>
      <c r="C107" s="30">
        <v>1300</v>
      </c>
      <c r="D107" s="12">
        <f>C107/B107*100</f>
        <v>53.608247422680414</v>
      </c>
      <c r="E107" s="30">
        <v>285</v>
      </c>
      <c r="F107" s="12">
        <f>E107/B107*100</f>
        <v>11.752577319587628</v>
      </c>
      <c r="G107" s="11">
        <f>650+500+500</f>
        <v>1650</v>
      </c>
      <c r="H107" s="25">
        <f>C107/G107*100</f>
        <v>78.787878787878782</v>
      </c>
      <c r="I107" s="54"/>
      <c r="J107" s="74">
        <f>650+500+500</f>
        <v>1650</v>
      </c>
      <c r="K107" s="105">
        <f t="shared" ref="K107:K108" si="13">J107/C107*100</f>
        <v>126.92307692307692</v>
      </c>
    </row>
    <row r="108" spans="1:11" ht="15.75" x14ac:dyDescent="0.25">
      <c r="A108" s="14" t="s">
        <v>13</v>
      </c>
      <c r="B108" s="15">
        <v>2425</v>
      </c>
      <c r="C108" s="22">
        <v>1300</v>
      </c>
      <c r="D108" s="16">
        <f>C108/B108*100</f>
        <v>53.608247422680414</v>
      </c>
      <c r="E108" s="22">
        <v>285</v>
      </c>
      <c r="F108" s="16">
        <f>E108/B108*100</f>
        <v>11.752577319587628</v>
      </c>
      <c r="G108" s="15">
        <f>650+500+500</f>
        <v>1650</v>
      </c>
      <c r="H108" s="20">
        <f>C108/G108*100</f>
        <v>78.787878787878782</v>
      </c>
      <c r="I108" s="54"/>
      <c r="J108" s="28">
        <f>650+500+500</f>
        <v>1650</v>
      </c>
      <c r="K108" s="105">
        <f t="shared" si="13"/>
        <v>126.92307692307692</v>
      </c>
    </row>
    <row r="109" spans="1:11" ht="15.75" x14ac:dyDescent="0.2">
      <c r="A109" s="14" t="s">
        <v>14</v>
      </c>
      <c r="B109" s="29"/>
      <c r="C109" s="29"/>
      <c r="D109" s="29"/>
      <c r="E109" s="29"/>
      <c r="F109" s="29"/>
      <c r="G109" s="29"/>
      <c r="H109" s="29"/>
      <c r="I109" s="54"/>
      <c r="J109" s="97"/>
      <c r="K109" s="97"/>
    </row>
    <row r="110" spans="1:11" ht="32.25" customHeight="1" x14ac:dyDescent="0.2">
      <c r="A110" s="77" t="s">
        <v>47</v>
      </c>
      <c r="B110" s="77"/>
      <c r="C110" s="77"/>
      <c r="D110" s="77"/>
      <c r="E110" s="77"/>
      <c r="F110" s="77"/>
      <c r="G110" s="77"/>
      <c r="H110" s="77"/>
      <c r="I110" s="54"/>
      <c r="J110" s="97"/>
      <c r="K110" s="97"/>
    </row>
    <row r="111" spans="1:11" ht="15.75" x14ac:dyDescent="0.25">
      <c r="A111" s="10" t="s">
        <v>17</v>
      </c>
      <c r="B111" s="12">
        <v>770</v>
      </c>
      <c r="C111" s="30">
        <v>170</v>
      </c>
      <c r="D111" s="12">
        <f>C111/B111*100</f>
        <v>22.077922077922079</v>
      </c>
      <c r="E111" s="30">
        <v>170</v>
      </c>
      <c r="F111" s="12">
        <f>E111/B111*100</f>
        <v>22.077922077922079</v>
      </c>
      <c r="G111" s="29"/>
      <c r="H111" s="29"/>
      <c r="I111" s="54"/>
      <c r="J111" s="97"/>
      <c r="K111" s="97"/>
    </row>
    <row r="112" spans="1:11" ht="15.75" x14ac:dyDescent="0.25">
      <c r="A112" s="14" t="s">
        <v>13</v>
      </c>
      <c r="B112" s="16">
        <v>770</v>
      </c>
      <c r="C112" s="22">
        <v>170</v>
      </c>
      <c r="D112" s="16">
        <f>C112/B112*100</f>
        <v>22.077922077922079</v>
      </c>
      <c r="E112" s="22">
        <v>170</v>
      </c>
      <c r="F112" s="16">
        <f>E112/B112*100</f>
        <v>22.077922077922079</v>
      </c>
      <c r="G112" s="29"/>
      <c r="H112" s="29"/>
      <c r="I112" s="54"/>
      <c r="J112" s="97"/>
      <c r="K112" s="97"/>
    </row>
    <row r="113" spans="1:12" ht="15.75" x14ac:dyDescent="0.2">
      <c r="A113" s="14" t="s">
        <v>14</v>
      </c>
      <c r="B113" s="29"/>
      <c r="C113" s="29"/>
      <c r="D113" s="29"/>
      <c r="E113" s="29"/>
      <c r="F113" s="29"/>
      <c r="G113" s="29"/>
      <c r="H113" s="29"/>
      <c r="I113" s="54"/>
      <c r="J113" s="97"/>
      <c r="K113" s="97"/>
    </row>
    <row r="114" spans="1:12" ht="14.25" customHeight="1" x14ac:dyDescent="0.25">
      <c r="A114" s="80" t="s">
        <v>48</v>
      </c>
      <c r="B114" s="80"/>
      <c r="C114" s="80"/>
      <c r="D114" s="80"/>
      <c r="E114" s="80"/>
      <c r="F114" s="80"/>
      <c r="G114" s="80"/>
      <c r="H114" s="80"/>
      <c r="I114" s="90"/>
      <c r="J114" s="94"/>
      <c r="K114" s="94"/>
      <c r="L114" s="72">
        <f>B124+B128+B132</f>
        <v>105641</v>
      </c>
    </row>
    <row r="115" spans="1:12" ht="0.75" hidden="1" customHeight="1" x14ac:dyDescent="0.2">
      <c r="A115" s="77" t="s">
        <v>49</v>
      </c>
      <c r="B115" s="77"/>
      <c r="C115" s="77"/>
      <c r="D115" s="77"/>
      <c r="E115" s="77"/>
      <c r="F115" s="77"/>
      <c r="G115" s="77"/>
      <c r="H115" s="77"/>
      <c r="I115" s="54"/>
      <c r="J115" s="97"/>
      <c r="K115" s="97"/>
    </row>
    <row r="116" spans="1:12" ht="15.75" hidden="1" x14ac:dyDescent="0.25">
      <c r="A116" s="10" t="s">
        <v>17</v>
      </c>
      <c r="B116" s="13"/>
      <c r="C116" s="13"/>
      <c r="D116" s="12"/>
      <c r="E116" s="13"/>
      <c r="F116" s="12"/>
      <c r="G116" s="13"/>
      <c r="H116" s="31"/>
      <c r="I116" s="54"/>
      <c r="J116" s="97"/>
      <c r="K116" s="97"/>
    </row>
    <row r="117" spans="1:12" ht="15.75" hidden="1" x14ac:dyDescent="0.2">
      <c r="A117" s="14" t="s">
        <v>13</v>
      </c>
      <c r="B117" s="16"/>
      <c r="C117" s="16"/>
      <c r="D117" s="16"/>
      <c r="E117" s="16"/>
      <c r="F117" s="16"/>
      <c r="G117" s="16"/>
      <c r="H117" s="16"/>
      <c r="I117" s="54"/>
      <c r="J117" s="97"/>
      <c r="K117" s="97"/>
    </row>
    <row r="118" spans="1:12" ht="15.75" hidden="1" x14ac:dyDescent="0.25">
      <c r="A118" s="14" t="s">
        <v>14</v>
      </c>
      <c r="B118" s="23"/>
      <c r="C118" s="23"/>
      <c r="D118" s="23"/>
      <c r="E118" s="23"/>
      <c r="F118" s="23"/>
      <c r="G118" s="23"/>
      <c r="H118" s="23"/>
      <c r="I118" s="54"/>
      <c r="J118" s="97"/>
      <c r="K118" s="97"/>
    </row>
    <row r="119" spans="1:12" ht="30" hidden="1" customHeight="1" x14ac:dyDescent="0.2">
      <c r="A119" s="77" t="s">
        <v>50</v>
      </c>
      <c r="B119" s="77"/>
      <c r="C119" s="77"/>
      <c r="D119" s="77"/>
      <c r="E119" s="77"/>
      <c r="F119" s="77"/>
      <c r="G119" s="77"/>
      <c r="H119" s="77"/>
      <c r="I119" s="54"/>
      <c r="J119" s="97"/>
      <c r="K119" s="97"/>
    </row>
    <row r="120" spans="1:12" ht="15.75" hidden="1" x14ac:dyDescent="0.25">
      <c r="A120" s="10" t="s">
        <v>17</v>
      </c>
      <c r="B120" s="13"/>
      <c r="C120" s="30"/>
      <c r="D120" s="12"/>
      <c r="E120" s="30"/>
      <c r="F120" s="12"/>
      <c r="G120" s="30"/>
      <c r="H120" s="16"/>
      <c r="I120" s="54"/>
      <c r="J120" s="97"/>
      <c r="K120" s="97"/>
    </row>
    <row r="121" spans="1:12" ht="15.75" hidden="1" x14ac:dyDescent="0.25">
      <c r="A121" s="14" t="s">
        <v>13</v>
      </c>
      <c r="B121" s="21"/>
      <c r="C121" s="22"/>
      <c r="D121" s="16"/>
      <c r="E121" s="22"/>
      <c r="F121" s="16"/>
      <c r="G121" s="22"/>
      <c r="H121" s="16"/>
      <c r="I121" s="54"/>
      <c r="J121" s="97"/>
      <c r="K121" s="97"/>
    </row>
    <row r="122" spans="1:12" ht="15.75" hidden="1" x14ac:dyDescent="0.25">
      <c r="A122" s="14" t="s">
        <v>14</v>
      </c>
      <c r="B122" s="22"/>
      <c r="C122" s="23"/>
      <c r="D122" s="23"/>
      <c r="E122" s="23"/>
      <c r="F122" s="23"/>
      <c r="G122" s="23"/>
      <c r="H122" s="23"/>
      <c r="I122" s="54"/>
      <c r="J122" s="97"/>
      <c r="K122" s="97"/>
    </row>
    <row r="123" spans="1:12" ht="31.5" customHeight="1" x14ac:dyDescent="0.2">
      <c r="A123" s="81" t="s">
        <v>51</v>
      </c>
      <c r="B123" s="82"/>
      <c r="C123" s="82"/>
      <c r="D123" s="82"/>
      <c r="E123" s="82"/>
      <c r="F123" s="82"/>
      <c r="G123" s="82"/>
      <c r="H123" s="83"/>
      <c r="I123" s="54"/>
      <c r="J123" s="97"/>
      <c r="K123" s="97"/>
    </row>
    <row r="124" spans="1:12" ht="15.75" x14ac:dyDescent="0.25">
      <c r="A124" s="10" t="s">
        <v>17</v>
      </c>
      <c r="B124" s="11">
        <v>19137</v>
      </c>
      <c r="C124" s="11">
        <v>4761.66</v>
      </c>
      <c r="D124" s="12">
        <f>C124/B124*100</f>
        <v>24.881956419501488</v>
      </c>
      <c r="E124" s="11">
        <v>4390.46</v>
      </c>
      <c r="F124" s="12">
        <f>E124/B124*100</f>
        <v>22.94225845221299</v>
      </c>
      <c r="G124" s="13">
        <v>464</v>
      </c>
      <c r="H124" s="25">
        <f>C124/G124*100</f>
        <v>1026.219827586207</v>
      </c>
      <c r="I124" s="54"/>
      <c r="J124" s="13">
        <v>464</v>
      </c>
      <c r="K124" s="105">
        <f t="shared" ref="K124:K125" si="14">J124/C124*100</f>
        <v>9.7445008673445805</v>
      </c>
    </row>
    <row r="125" spans="1:12" ht="15.75" x14ac:dyDescent="0.25">
      <c r="A125" s="14" t="s">
        <v>13</v>
      </c>
      <c r="B125" s="15">
        <v>19137</v>
      </c>
      <c r="C125" s="15">
        <v>4761.66</v>
      </c>
      <c r="D125" s="16">
        <f>C125/B125*100</f>
        <v>24.881956419501488</v>
      </c>
      <c r="E125" s="15">
        <v>4390.46</v>
      </c>
      <c r="F125" s="16">
        <f>E125/B125*100</f>
        <v>22.94225845221299</v>
      </c>
      <c r="G125" s="16">
        <v>464</v>
      </c>
      <c r="H125" s="20">
        <f>C125/G125*100</f>
        <v>1026.219827586207</v>
      </c>
      <c r="I125" s="54"/>
      <c r="J125" s="16">
        <v>464</v>
      </c>
      <c r="K125" s="105">
        <f t="shared" si="14"/>
        <v>9.7445008673445805</v>
      </c>
    </row>
    <row r="126" spans="1:12" ht="15" customHeight="1" x14ac:dyDescent="0.25">
      <c r="A126" s="14" t="s">
        <v>14</v>
      </c>
      <c r="B126" s="22"/>
      <c r="C126" s="23"/>
      <c r="D126" s="23"/>
      <c r="E126" s="23"/>
      <c r="F126" s="23"/>
      <c r="G126" s="23"/>
      <c r="H126" s="23"/>
      <c r="I126" s="54"/>
      <c r="J126" s="97"/>
      <c r="K126" s="97"/>
    </row>
    <row r="127" spans="1:12" ht="32.25" customHeight="1" x14ac:dyDescent="0.2">
      <c r="A127" s="77" t="s">
        <v>52</v>
      </c>
      <c r="B127" s="77"/>
      <c r="C127" s="77"/>
      <c r="D127" s="77"/>
      <c r="E127" s="77"/>
      <c r="F127" s="77"/>
      <c r="G127" s="77"/>
      <c r="H127" s="77"/>
      <c r="I127" s="54"/>
      <c r="J127" s="97"/>
      <c r="K127" s="97"/>
    </row>
    <row r="128" spans="1:12" ht="15" customHeight="1" x14ac:dyDescent="0.25">
      <c r="A128" s="10" t="s">
        <v>17</v>
      </c>
      <c r="B128" s="11">
        <v>2802</v>
      </c>
      <c r="C128" s="11">
        <v>1201.7</v>
      </c>
      <c r="D128" s="12">
        <f>C128/B128*100</f>
        <v>42.88722341184868</v>
      </c>
      <c r="E128" s="11">
        <v>941.7</v>
      </c>
      <c r="F128" s="12">
        <f>E128/B128*100</f>
        <v>33.608137044967883</v>
      </c>
      <c r="G128" s="30">
        <v>351</v>
      </c>
      <c r="H128" s="25">
        <f>C128/G128*100</f>
        <v>342.36467236467234</v>
      </c>
      <c r="I128" s="54"/>
      <c r="J128" s="76">
        <v>358.8</v>
      </c>
      <c r="K128" s="105">
        <f t="shared" ref="K128:K129" si="15">J128/C128*100</f>
        <v>29.857701589414997</v>
      </c>
    </row>
    <row r="129" spans="1:13" ht="15" customHeight="1" x14ac:dyDescent="0.25">
      <c r="A129" s="14" t="s">
        <v>13</v>
      </c>
      <c r="B129" s="15">
        <v>2802</v>
      </c>
      <c r="C129" s="15">
        <v>1201.7</v>
      </c>
      <c r="D129" s="16">
        <f>C129/B129*100</f>
        <v>42.88722341184868</v>
      </c>
      <c r="E129" s="15">
        <v>941.7</v>
      </c>
      <c r="F129" s="16">
        <f>E129/B129*100</f>
        <v>33.608137044967883</v>
      </c>
      <c r="G129" s="22">
        <v>351</v>
      </c>
      <c r="H129" s="20">
        <f>C129/G129*100</f>
        <v>342.36467236467234</v>
      </c>
      <c r="I129" s="54"/>
      <c r="J129" s="22">
        <v>358.8</v>
      </c>
      <c r="K129" s="105">
        <f t="shared" si="15"/>
        <v>29.857701589414997</v>
      </c>
    </row>
    <row r="130" spans="1:13" ht="15" customHeight="1" x14ac:dyDescent="0.25">
      <c r="A130" s="14" t="s">
        <v>14</v>
      </c>
      <c r="B130" s="15"/>
      <c r="C130" s="22"/>
      <c r="D130" s="22"/>
      <c r="E130" s="22"/>
      <c r="F130" s="22"/>
      <c r="G130" s="22"/>
      <c r="H130" s="23"/>
      <c r="I130" s="54"/>
      <c r="J130" s="97"/>
      <c r="K130" s="97"/>
    </row>
    <row r="131" spans="1:13" ht="30.75" customHeight="1" x14ac:dyDescent="0.2">
      <c r="A131" s="77" t="s">
        <v>53</v>
      </c>
      <c r="B131" s="77"/>
      <c r="C131" s="77"/>
      <c r="D131" s="77"/>
      <c r="E131" s="77"/>
      <c r="F131" s="77"/>
      <c r="G131" s="77"/>
      <c r="H131" s="77"/>
      <c r="I131" s="54"/>
      <c r="J131" s="97"/>
      <c r="K131" s="97"/>
    </row>
    <row r="132" spans="1:13" ht="15" customHeight="1" x14ac:dyDescent="0.25">
      <c r="A132" s="10" t="s">
        <v>17</v>
      </c>
      <c r="B132" s="11">
        <v>83702</v>
      </c>
      <c r="C132" s="11">
        <v>30663.97</v>
      </c>
      <c r="D132" s="12">
        <f>C132/B132*100</f>
        <v>36.634692122052044</v>
      </c>
      <c r="E132" s="11">
        <v>30663.974999999999</v>
      </c>
      <c r="F132" s="12">
        <f>E132/B132*100</f>
        <v>36.634698095624948</v>
      </c>
      <c r="G132" s="22"/>
      <c r="H132" s="23"/>
      <c r="I132" s="54"/>
      <c r="J132" s="97"/>
      <c r="K132" s="97"/>
    </row>
    <row r="133" spans="1:13" ht="15" customHeight="1" x14ac:dyDescent="0.25">
      <c r="A133" s="14" t="s">
        <v>13</v>
      </c>
      <c r="B133" s="15">
        <v>83702</v>
      </c>
      <c r="C133" s="15">
        <v>30663.97</v>
      </c>
      <c r="D133" s="16">
        <f>C133/B133*100</f>
        <v>36.634692122052044</v>
      </c>
      <c r="E133" s="15">
        <v>30663.974999999999</v>
      </c>
      <c r="F133" s="16">
        <f>E133/B133*100</f>
        <v>36.634698095624948</v>
      </c>
      <c r="G133" s="22"/>
      <c r="H133" s="23"/>
      <c r="I133" s="54"/>
      <c r="J133" s="97"/>
      <c r="K133" s="97"/>
    </row>
    <row r="134" spans="1:13" ht="15" customHeight="1" x14ac:dyDescent="0.25">
      <c r="A134" s="14" t="s">
        <v>14</v>
      </c>
      <c r="B134" s="22"/>
      <c r="C134" s="22"/>
      <c r="D134" s="22"/>
      <c r="E134" s="22"/>
      <c r="F134" s="22"/>
      <c r="G134" s="22"/>
      <c r="H134" s="23"/>
      <c r="I134" s="54"/>
      <c r="J134" s="97"/>
      <c r="K134" s="97"/>
    </row>
    <row r="135" spans="1:13" ht="15.75" x14ac:dyDescent="0.25">
      <c r="A135" s="80" t="s">
        <v>54</v>
      </c>
      <c r="B135" s="80"/>
      <c r="C135" s="80"/>
      <c r="D135" s="80"/>
      <c r="E135" s="80"/>
      <c r="F135" s="80"/>
      <c r="G135" s="80"/>
      <c r="H135" s="80"/>
      <c r="I135" s="54"/>
      <c r="J135" s="97"/>
      <c r="K135" s="97"/>
      <c r="L135" s="72">
        <f>B137+B141</f>
        <v>9132.4</v>
      </c>
    </row>
    <row r="136" spans="1:13" ht="33" customHeight="1" x14ac:dyDescent="0.2">
      <c r="A136" s="77" t="s">
        <v>55</v>
      </c>
      <c r="B136" s="77"/>
      <c r="C136" s="77"/>
      <c r="D136" s="77"/>
      <c r="E136" s="77"/>
      <c r="F136" s="77"/>
      <c r="G136" s="77"/>
      <c r="H136" s="77"/>
      <c r="J136" s="94"/>
      <c r="K136" s="94"/>
    </row>
    <row r="137" spans="1:13" ht="15.75" customHeight="1" x14ac:dyDescent="0.25">
      <c r="A137" s="14" t="s">
        <v>17</v>
      </c>
      <c r="B137" s="11">
        <v>6632.4</v>
      </c>
      <c r="C137" s="11">
        <v>4203</v>
      </c>
      <c r="D137" s="12">
        <f>C137/B137*100</f>
        <v>63.370725529220195</v>
      </c>
      <c r="E137" s="11">
        <v>3357.5770000000002</v>
      </c>
      <c r="F137" s="12">
        <f>E137/B137*100</f>
        <v>50.62386164887522</v>
      </c>
      <c r="G137" s="11">
        <v>1822.5</v>
      </c>
      <c r="H137" s="25">
        <f>C137/G137*100</f>
        <v>230.61728395061726</v>
      </c>
      <c r="J137" s="13">
        <v>3455.4</v>
      </c>
      <c r="K137" s="105">
        <f t="shared" ref="K137:K138" si="16">J137/C137*100</f>
        <v>82.212705210563882</v>
      </c>
    </row>
    <row r="138" spans="1:13" ht="16.5" customHeight="1" x14ac:dyDescent="0.25">
      <c r="A138" s="14" t="s">
        <v>13</v>
      </c>
      <c r="B138" s="15">
        <v>6632.4</v>
      </c>
      <c r="C138" s="15">
        <v>4203</v>
      </c>
      <c r="D138" s="16">
        <f>C138/B138*100</f>
        <v>63.370725529220195</v>
      </c>
      <c r="E138" s="15">
        <v>3357.5770000000002</v>
      </c>
      <c r="F138" s="16">
        <f>E138/B138*100</f>
        <v>50.62386164887522</v>
      </c>
      <c r="G138" s="15">
        <v>1822.5</v>
      </c>
      <c r="H138" s="20">
        <f>C138/G138*100</f>
        <v>230.61728395061726</v>
      </c>
      <c r="J138" s="21">
        <v>3455.4</v>
      </c>
      <c r="K138" s="105">
        <f t="shared" si="16"/>
        <v>82.212705210563882</v>
      </c>
    </row>
    <row r="139" spans="1:13" ht="16.5" customHeight="1" x14ac:dyDescent="0.25">
      <c r="A139" s="14" t="s">
        <v>14</v>
      </c>
      <c r="B139" s="23"/>
      <c r="C139" s="23"/>
      <c r="D139" s="32"/>
      <c r="E139" s="23"/>
      <c r="F139" s="23"/>
      <c r="G139" s="23"/>
      <c r="H139" s="23"/>
      <c r="J139" s="94"/>
      <c r="K139" s="94"/>
    </row>
    <row r="140" spans="1:13" ht="32.25" customHeight="1" x14ac:dyDescent="0.2">
      <c r="A140" s="77" t="s">
        <v>56</v>
      </c>
      <c r="B140" s="77"/>
      <c r="C140" s="77"/>
      <c r="D140" s="77"/>
      <c r="E140" s="77"/>
      <c r="F140" s="77"/>
      <c r="G140" s="77"/>
      <c r="H140" s="77"/>
      <c r="J140" s="94"/>
      <c r="K140" s="94"/>
    </row>
    <row r="141" spans="1:13" ht="16.5" customHeight="1" x14ac:dyDescent="0.25">
      <c r="A141" s="14" t="s">
        <v>17</v>
      </c>
      <c r="B141" s="11">
        <v>2500</v>
      </c>
      <c r="C141" s="11">
        <v>1805.8</v>
      </c>
      <c r="D141" s="12">
        <f>C141/B141*100</f>
        <v>72.231999999999999</v>
      </c>
      <c r="E141" s="11">
        <v>1805.8</v>
      </c>
      <c r="F141" s="12">
        <f>E141/B141*100</f>
        <v>72.231999999999999</v>
      </c>
      <c r="G141" s="13">
        <v>622</v>
      </c>
      <c r="H141" s="25">
        <f>C141/G141*100</f>
        <v>290.32154340836013</v>
      </c>
      <c r="J141" s="13">
        <v>1067</v>
      </c>
      <c r="K141" s="105">
        <f t="shared" ref="K141:K142" si="17">J141/C141*100</f>
        <v>59.087385092479792</v>
      </c>
    </row>
    <row r="142" spans="1:13" ht="16.5" customHeight="1" x14ac:dyDescent="0.25">
      <c r="A142" s="14" t="s">
        <v>13</v>
      </c>
      <c r="B142" s="15">
        <v>2500</v>
      </c>
      <c r="C142" s="15">
        <v>1805.8</v>
      </c>
      <c r="D142" s="16">
        <f>C142/B142*100</f>
        <v>72.231999999999999</v>
      </c>
      <c r="E142" s="15">
        <v>1805.8</v>
      </c>
      <c r="F142" s="16">
        <f>E142/B142*100</f>
        <v>72.231999999999999</v>
      </c>
      <c r="G142" s="21">
        <v>622</v>
      </c>
      <c r="H142" s="20">
        <f>C142/G142*100</f>
        <v>290.32154340836013</v>
      </c>
      <c r="J142" s="21">
        <v>1067</v>
      </c>
      <c r="K142" s="105">
        <f t="shared" si="17"/>
        <v>59.087385092479792</v>
      </c>
    </row>
    <row r="143" spans="1:13" ht="16.5" customHeight="1" x14ac:dyDescent="0.25">
      <c r="A143" s="14" t="s">
        <v>14</v>
      </c>
      <c r="B143" s="23"/>
      <c r="C143" s="23"/>
      <c r="D143" s="32"/>
      <c r="E143" s="23"/>
      <c r="F143" s="23"/>
      <c r="G143" s="23"/>
      <c r="H143" s="23"/>
      <c r="J143" s="94"/>
      <c r="K143" s="94"/>
    </row>
    <row r="144" spans="1:13" ht="15.75" x14ac:dyDescent="0.25">
      <c r="A144" s="80" t="s">
        <v>57</v>
      </c>
      <c r="B144" s="80"/>
      <c r="C144" s="80"/>
      <c r="D144" s="80"/>
      <c r="E144" s="80"/>
      <c r="F144" s="80"/>
      <c r="G144" s="80"/>
      <c r="H144" s="80"/>
      <c r="I144" s="54"/>
      <c r="J144" s="97"/>
      <c r="K144" s="97"/>
      <c r="L144" s="72">
        <f>B146+B150+B154+B158+B162+B166+B170</f>
        <v>262530.90000000002</v>
      </c>
      <c r="M144" s="72">
        <f>B147+B151+B155+B159+B163+B167+B171</f>
        <v>246922.2</v>
      </c>
    </row>
    <row r="145" spans="1:11" ht="15.75" x14ac:dyDescent="0.2">
      <c r="A145" s="77" t="s">
        <v>58</v>
      </c>
      <c r="B145" s="77"/>
      <c r="C145" s="77"/>
      <c r="D145" s="77"/>
      <c r="E145" s="77"/>
      <c r="F145" s="77"/>
      <c r="G145" s="77"/>
      <c r="H145" s="77"/>
      <c r="I145" s="54"/>
      <c r="J145" s="97"/>
      <c r="K145" s="97"/>
    </row>
    <row r="146" spans="1:11" ht="15.75" x14ac:dyDescent="0.25">
      <c r="A146" s="10" t="s">
        <v>17</v>
      </c>
      <c r="B146" s="11">
        <v>9026</v>
      </c>
      <c r="C146" s="11">
        <v>7789.6450000000004</v>
      </c>
      <c r="D146" s="12">
        <f>C146/B146*100</f>
        <v>86.302293374695324</v>
      </c>
      <c r="E146" s="11">
        <v>7117.9170000000004</v>
      </c>
      <c r="F146" s="12">
        <f>E146/B146*100</f>
        <v>78.860148460004424</v>
      </c>
      <c r="G146" s="13">
        <v>1153.2860000000001</v>
      </c>
      <c r="H146" s="25">
        <f>C146/G146*100</f>
        <v>675.43046564338761</v>
      </c>
      <c r="I146" s="54"/>
      <c r="J146" s="13">
        <v>1153.2860000000001</v>
      </c>
      <c r="K146" s="105">
        <f t="shared" ref="K146:K147" si="18">J146/C146*100</f>
        <v>14.805373030478282</v>
      </c>
    </row>
    <row r="147" spans="1:11" ht="15.75" x14ac:dyDescent="0.25">
      <c r="A147" s="14" t="s">
        <v>13</v>
      </c>
      <c r="B147" s="15">
        <v>9026</v>
      </c>
      <c r="C147" s="15">
        <v>7789.6450000000004</v>
      </c>
      <c r="D147" s="16">
        <f>C147/B147*100</f>
        <v>86.302293374695324</v>
      </c>
      <c r="E147" s="15">
        <v>7117.9170000000004</v>
      </c>
      <c r="F147" s="16">
        <f>E147/B147*100</f>
        <v>78.860148460004424</v>
      </c>
      <c r="G147" s="16">
        <v>1153.2860000000001</v>
      </c>
      <c r="H147" s="20">
        <f>C147/G147*100</f>
        <v>675.43046564338761</v>
      </c>
      <c r="I147" s="54"/>
      <c r="J147" s="16">
        <v>1219.8</v>
      </c>
      <c r="K147" s="105">
        <f t="shared" si="18"/>
        <v>15.659250196896005</v>
      </c>
    </row>
    <row r="148" spans="1:11" ht="15.75" x14ac:dyDescent="0.25">
      <c r="A148" s="14" t="s">
        <v>14</v>
      </c>
      <c r="B148" s="16"/>
      <c r="C148" s="16"/>
      <c r="D148" s="16"/>
      <c r="E148" s="16"/>
      <c r="F148" s="16"/>
      <c r="G148" s="16">
        <v>52</v>
      </c>
      <c r="H148" s="26"/>
      <c r="I148" s="54"/>
      <c r="J148" s="16">
        <v>52</v>
      </c>
      <c r="K148" s="97"/>
    </row>
    <row r="149" spans="1:11" ht="30.75" customHeight="1" x14ac:dyDescent="0.2">
      <c r="A149" s="77" t="s">
        <v>59</v>
      </c>
      <c r="B149" s="77"/>
      <c r="C149" s="77"/>
      <c r="D149" s="77"/>
      <c r="E149" s="77"/>
      <c r="F149" s="77"/>
      <c r="G149" s="77"/>
      <c r="H149" s="77"/>
      <c r="I149" s="54"/>
      <c r="J149" s="97"/>
      <c r="K149" s="97"/>
    </row>
    <row r="150" spans="1:11" ht="15.75" x14ac:dyDescent="0.25">
      <c r="A150" s="10" t="s">
        <v>17</v>
      </c>
      <c r="B150" s="11">
        <v>1526.2</v>
      </c>
      <c r="C150" s="11">
        <v>1400</v>
      </c>
      <c r="D150" s="12">
        <f>C150/B150*100</f>
        <v>91.73109684182937</v>
      </c>
      <c r="E150" s="11">
        <v>1400</v>
      </c>
      <c r="F150" s="12">
        <f>E150/B150*100</f>
        <v>91.73109684182937</v>
      </c>
      <c r="G150" s="11">
        <v>6560.4110000000001</v>
      </c>
      <c r="H150" s="25">
        <f>C150/G150*100</f>
        <v>21.340126403665867</v>
      </c>
      <c r="I150" s="54"/>
      <c r="J150" s="12">
        <v>8411.6</v>
      </c>
      <c r="K150" s="105">
        <f t="shared" ref="K150:K151" si="19">J150/C150*100</f>
        <v>600.82857142857154</v>
      </c>
    </row>
    <row r="151" spans="1:11" ht="15.75" x14ac:dyDescent="0.25">
      <c r="A151" s="14" t="s">
        <v>13</v>
      </c>
      <c r="B151" s="15">
        <v>1526.2</v>
      </c>
      <c r="C151" s="15">
        <v>1400</v>
      </c>
      <c r="D151" s="16">
        <f>C151/B151*100</f>
        <v>91.73109684182937</v>
      </c>
      <c r="E151" s="15">
        <v>1400</v>
      </c>
      <c r="F151" s="16">
        <f>E151/B151*100</f>
        <v>91.73109684182937</v>
      </c>
      <c r="G151" s="15">
        <v>6560.4110000000001</v>
      </c>
      <c r="H151" s="20">
        <f>C151/G151*100</f>
        <v>21.340126403665867</v>
      </c>
      <c r="I151" s="54"/>
      <c r="J151" s="16">
        <v>8411.6</v>
      </c>
      <c r="K151" s="105">
        <f t="shared" si="19"/>
        <v>600.82857142857154</v>
      </c>
    </row>
    <row r="152" spans="1:11" ht="15.75" x14ac:dyDescent="0.25">
      <c r="A152" s="14" t="s">
        <v>14</v>
      </c>
      <c r="B152" s="16"/>
      <c r="C152" s="16"/>
      <c r="D152" s="16"/>
      <c r="E152" s="16"/>
      <c r="F152" s="16"/>
      <c r="G152" s="16"/>
      <c r="H152" s="26"/>
      <c r="I152" s="54"/>
      <c r="J152" s="97"/>
      <c r="K152" s="97"/>
    </row>
    <row r="153" spans="1:11" ht="15.75" x14ac:dyDescent="0.2">
      <c r="A153" s="77" t="s">
        <v>60</v>
      </c>
      <c r="B153" s="77"/>
      <c r="C153" s="77"/>
      <c r="D153" s="77"/>
      <c r="E153" s="77"/>
      <c r="F153" s="77"/>
      <c r="G153" s="77"/>
      <c r="H153" s="77"/>
      <c r="I153" s="54"/>
      <c r="J153" s="97"/>
      <c r="K153" s="97"/>
    </row>
    <row r="154" spans="1:11" ht="15.75" x14ac:dyDescent="0.25">
      <c r="A154" s="10" t="s">
        <v>17</v>
      </c>
      <c r="B154" s="11">
        <v>76000</v>
      </c>
      <c r="C154" s="12">
        <v>573.5</v>
      </c>
      <c r="D154" s="12">
        <f>C154/B154*100</f>
        <v>0.75460526315789478</v>
      </c>
      <c r="E154" s="12">
        <v>73.5</v>
      </c>
      <c r="F154" s="12">
        <f>E154/B154*100</f>
        <v>9.6710526315789483E-2</v>
      </c>
      <c r="G154" s="16"/>
      <c r="H154" s="26"/>
      <c r="I154" s="54"/>
      <c r="J154" s="97"/>
      <c r="K154" s="97"/>
    </row>
    <row r="155" spans="1:11" ht="15.75" x14ac:dyDescent="0.25">
      <c r="A155" s="14" t="s">
        <v>13</v>
      </c>
      <c r="B155" s="15">
        <v>76000</v>
      </c>
      <c r="C155" s="16">
        <v>573.5</v>
      </c>
      <c r="D155" s="16">
        <f>C155/B155*100</f>
        <v>0.75460526315789478</v>
      </c>
      <c r="E155" s="16">
        <v>73.5</v>
      </c>
      <c r="F155" s="16">
        <f>E155/B155*100</f>
        <v>9.6710526315789483E-2</v>
      </c>
      <c r="G155" s="16"/>
      <c r="H155" s="26"/>
      <c r="I155" s="54"/>
      <c r="J155" s="97"/>
      <c r="K155" s="97"/>
    </row>
    <row r="156" spans="1:11" ht="15.75" x14ac:dyDescent="0.25">
      <c r="A156" s="14" t="s">
        <v>14</v>
      </c>
      <c r="B156" s="16"/>
      <c r="C156" s="16"/>
      <c r="D156" s="16"/>
      <c r="E156" s="16"/>
      <c r="F156" s="16"/>
      <c r="G156" s="16"/>
      <c r="H156" s="26"/>
      <c r="I156" s="54"/>
      <c r="J156" s="97"/>
      <c r="K156" s="97"/>
    </row>
    <row r="157" spans="1:11" ht="15.75" x14ac:dyDescent="0.2">
      <c r="A157" s="77" t="s">
        <v>61</v>
      </c>
      <c r="B157" s="77"/>
      <c r="C157" s="77"/>
      <c r="D157" s="77"/>
      <c r="E157" s="77"/>
      <c r="F157" s="77"/>
      <c r="G157" s="77"/>
      <c r="H157" s="77"/>
      <c r="I157" s="54"/>
      <c r="J157" s="97"/>
      <c r="K157" s="97"/>
    </row>
    <row r="158" spans="1:11" ht="15.75" x14ac:dyDescent="0.25">
      <c r="A158" s="10" t="s">
        <v>17</v>
      </c>
      <c r="B158" s="11">
        <v>14000</v>
      </c>
      <c r="C158" s="11">
        <v>9941.9</v>
      </c>
      <c r="D158" s="12">
        <f>C158/B158*100</f>
        <v>71.013571428571424</v>
      </c>
      <c r="E158" s="11">
        <v>9601.9</v>
      </c>
      <c r="F158" s="12">
        <f>E158/B158*100</f>
        <v>68.584999999999994</v>
      </c>
      <c r="G158" s="13">
        <v>290.33999999999997</v>
      </c>
      <c r="H158" s="25">
        <f>C158/G158*100</f>
        <v>3424.2267686161058</v>
      </c>
      <c r="I158" s="54"/>
      <c r="J158" s="13">
        <v>390.3</v>
      </c>
      <c r="K158" s="105">
        <f t="shared" ref="K158:K159" si="20">J158/C158*100</f>
        <v>3.9258089499994973</v>
      </c>
    </row>
    <row r="159" spans="1:11" ht="15.75" x14ac:dyDescent="0.25">
      <c r="A159" s="14" t="s">
        <v>13</v>
      </c>
      <c r="B159" s="15">
        <v>14000</v>
      </c>
      <c r="C159" s="15">
        <v>9941.9</v>
      </c>
      <c r="D159" s="16">
        <f>C159/B159*100</f>
        <v>71.013571428571424</v>
      </c>
      <c r="E159" s="15">
        <v>9601.9</v>
      </c>
      <c r="F159" s="16">
        <f>E159/B159*100</f>
        <v>68.584999999999994</v>
      </c>
      <c r="G159" s="16">
        <v>290.33999999999997</v>
      </c>
      <c r="H159" s="20">
        <f>C159/G159*100</f>
        <v>3424.2267686161058</v>
      </c>
      <c r="I159" s="54"/>
      <c r="J159" s="16">
        <v>390.3</v>
      </c>
      <c r="K159" s="105">
        <f t="shared" si="20"/>
        <v>3.9258089499994973</v>
      </c>
    </row>
    <row r="160" spans="1:11" ht="15.75" x14ac:dyDescent="0.25">
      <c r="A160" s="14" t="s">
        <v>14</v>
      </c>
      <c r="B160" s="22"/>
      <c r="C160" s="22"/>
      <c r="D160" s="16"/>
      <c r="E160" s="22"/>
      <c r="F160" s="16"/>
      <c r="G160" s="23"/>
      <c r="H160" s="23"/>
      <c r="I160" s="54"/>
      <c r="J160" s="97"/>
      <c r="K160" s="97"/>
    </row>
    <row r="161" spans="1:12" ht="15.75" x14ac:dyDescent="0.2">
      <c r="A161" s="77" t="s">
        <v>62</v>
      </c>
      <c r="B161" s="77"/>
      <c r="C161" s="77"/>
      <c r="D161" s="77"/>
      <c r="E161" s="77"/>
      <c r="F161" s="77"/>
      <c r="G161" s="77"/>
      <c r="H161" s="77"/>
      <c r="I161" s="54"/>
      <c r="J161" s="97"/>
      <c r="K161" s="97"/>
    </row>
    <row r="162" spans="1:12" ht="15.75" x14ac:dyDescent="0.25">
      <c r="A162" s="10" t="s">
        <v>17</v>
      </c>
      <c r="B162" s="11">
        <f>B163+B164</f>
        <v>143341.70000000001</v>
      </c>
      <c r="C162" s="11">
        <f>C163+C164</f>
        <v>99834.392999999996</v>
      </c>
      <c r="D162" s="12">
        <f>C162/B162*100</f>
        <v>69.647836603026192</v>
      </c>
      <c r="E162" s="11">
        <f>E163+E164</f>
        <v>99834.392999999996</v>
      </c>
      <c r="F162" s="12">
        <f>E162/B162*100</f>
        <v>69.647836603026192</v>
      </c>
      <c r="G162" s="12">
        <v>68797.8</v>
      </c>
      <c r="H162" s="25">
        <f>C162/G162*100</f>
        <v>145.11276959437654</v>
      </c>
      <c r="I162" s="54"/>
      <c r="J162" s="12">
        <v>78870.5</v>
      </c>
      <c r="K162" s="105">
        <f t="shared" ref="K162:K163" si="21">J162/C162*100</f>
        <v>79.001331735447124</v>
      </c>
    </row>
    <row r="163" spans="1:12" ht="15.75" x14ac:dyDescent="0.25">
      <c r="A163" s="14" t="s">
        <v>13</v>
      </c>
      <c r="B163" s="15">
        <v>127733</v>
      </c>
      <c r="C163" s="15">
        <v>88893.092999999993</v>
      </c>
      <c r="D163" s="16">
        <f>C163/B163*100</f>
        <v>69.592895336365686</v>
      </c>
      <c r="E163" s="15">
        <v>88893.092999999993</v>
      </c>
      <c r="F163" s="16">
        <f>E163/B163*100</f>
        <v>69.592895336365686</v>
      </c>
      <c r="G163" s="16">
        <v>68797.8</v>
      </c>
      <c r="H163" s="20">
        <f>C163/G163*100</f>
        <v>129.20920872469756</v>
      </c>
      <c r="I163" s="54"/>
      <c r="J163" s="16">
        <v>78870.5</v>
      </c>
      <c r="K163" s="105">
        <f t="shared" si="21"/>
        <v>88.725116134726022</v>
      </c>
    </row>
    <row r="164" spans="1:12" ht="15.75" x14ac:dyDescent="0.25">
      <c r="A164" s="14" t="s">
        <v>14</v>
      </c>
      <c r="B164" s="15">
        <f>15608.7</f>
        <v>15608.7</v>
      </c>
      <c r="C164" s="15">
        <v>10941.3</v>
      </c>
      <c r="D164" s="16">
        <f>C164/B164*100</f>
        <v>70.09744565530761</v>
      </c>
      <c r="E164" s="15">
        <v>10941.3</v>
      </c>
      <c r="F164" s="16">
        <f>E164/B164*100</f>
        <v>70.09744565530761</v>
      </c>
      <c r="G164" s="22"/>
      <c r="H164" s="23"/>
      <c r="I164" s="54"/>
      <c r="J164" s="97"/>
      <c r="K164" s="97"/>
    </row>
    <row r="165" spans="1:12" ht="30" customHeight="1" x14ac:dyDescent="0.2">
      <c r="A165" s="81" t="s">
        <v>63</v>
      </c>
      <c r="B165" s="82"/>
      <c r="C165" s="82"/>
      <c r="D165" s="82"/>
      <c r="E165" s="82"/>
      <c r="F165" s="82"/>
      <c r="G165" s="82"/>
      <c r="H165" s="83"/>
      <c r="I165" s="54"/>
      <c r="J165" s="97"/>
      <c r="K165" s="97"/>
    </row>
    <row r="166" spans="1:12" ht="15.75" x14ac:dyDescent="0.25">
      <c r="A166" s="10" t="s">
        <v>17</v>
      </c>
      <c r="B166" s="11">
        <v>3597</v>
      </c>
      <c r="C166" s="30">
        <v>281</v>
      </c>
      <c r="D166" s="12">
        <f>C166/B166*100</f>
        <v>7.8120656102307482</v>
      </c>
      <c r="E166" s="30">
        <v>281</v>
      </c>
      <c r="F166" s="12">
        <f>E166/B166*100</f>
        <v>7.8120656102307482</v>
      </c>
      <c r="G166" s="22"/>
      <c r="H166" s="23"/>
      <c r="I166" s="54"/>
      <c r="J166" s="97"/>
      <c r="K166" s="97"/>
    </row>
    <row r="167" spans="1:12" ht="15.75" x14ac:dyDescent="0.25">
      <c r="A167" s="14" t="s">
        <v>13</v>
      </c>
      <c r="B167" s="15">
        <v>3597</v>
      </c>
      <c r="C167" s="22">
        <v>281</v>
      </c>
      <c r="D167" s="16">
        <f>C167/B167*100</f>
        <v>7.8120656102307482</v>
      </c>
      <c r="E167" s="22">
        <v>281</v>
      </c>
      <c r="F167" s="16">
        <f>E167/B167*100</f>
        <v>7.8120656102307482</v>
      </c>
      <c r="G167" s="22"/>
      <c r="H167" s="23"/>
      <c r="I167" s="54"/>
      <c r="J167" s="97"/>
      <c r="K167" s="97"/>
    </row>
    <row r="168" spans="1:12" ht="15.75" x14ac:dyDescent="0.25">
      <c r="A168" s="14" t="s">
        <v>14</v>
      </c>
      <c r="B168" s="22"/>
      <c r="C168" s="22"/>
      <c r="D168" s="16"/>
      <c r="E168" s="22"/>
      <c r="F168" s="16"/>
      <c r="G168" s="22"/>
      <c r="H168" s="23"/>
      <c r="I168" s="54"/>
      <c r="J168" s="97"/>
      <c r="K168" s="97"/>
    </row>
    <row r="169" spans="1:12" ht="15.75" x14ac:dyDescent="0.2">
      <c r="A169" s="81" t="s">
        <v>64</v>
      </c>
      <c r="B169" s="82"/>
      <c r="C169" s="82"/>
      <c r="D169" s="82"/>
      <c r="E169" s="82"/>
      <c r="F169" s="82"/>
      <c r="G169" s="82"/>
      <c r="H169" s="83"/>
      <c r="I169" s="54"/>
      <c r="J169" s="97"/>
      <c r="K169" s="97"/>
    </row>
    <row r="170" spans="1:12" ht="15.75" x14ac:dyDescent="0.25">
      <c r="A170" s="10" t="s">
        <v>17</v>
      </c>
      <c r="B170" s="11">
        <v>15040</v>
      </c>
      <c r="C170" s="11">
        <v>5468.1329999999998</v>
      </c>
      <c r="D170" s="12">
        <f>C170/B170*100</f>
        <v>36.357267287234038</v>
      </c>
      <c r="E170" s="11">
        <v>5381.5</v>
      </c>
      <c r="F170" s="12">
        <f>E170/B170*100</f>
        <v>35.78125</v>
      </c>
      <c r="G170" s="22"/>
      <c r="H170" s="23"/>
      <c r="I170" s="54"/>
      <c r="J170" s="97"/>
      <c r="K170" s="97"/>
    </row>
    <row r="171" spans="1:12" ht="15.75" x14ac:dyDescent="0.25">
      <c r="A171" s="14" t="s">
        <v>13</v>
      </c>
      <c r="B171" s="15">
        <v>15040</v>
      </c>
      <c r="C171" s="15">
        <v>5468.1329999999998</v>
      </c>
      <c r="D171" s="16">
        <f>C171/B171*100</f>
        <v>36.357267287234038</v>
      </c>
      <c r="E171" s="15">
        <v>5381.5</v>
      </c>
      <c r="F171" s="16">
        <f>E171/B171*100</f>
        <v>35.78125</v>
      </c>
      <c r="G171" s="22"/>
      <c r="H171" s="23"/>
      <c r="I171" s="54"/>
      <c r="J171" s="97"/>
      <c r="K171" s="97"/>
    </row>
    <row r="172" spans="1:12" ht="15.75" x14ac:dyDescent="0.25">
      <c r="A172" s="14" t="s">
        <v>14</v>
      </c>
      <c r="B172" s="22"/>
      <c r="C172" s="22"/>
      <c r="D172" s="16"/>
      <c r="E172" s="22"/>
      <c r="F172" s="16"/>
      <c r="G172" s="22"/>
      <c r="H172" s="23"/>
      <c r="I172" s="54"/>
      <c r="J172" s="97"/>
      <c r="K172" s="97"/>
    </row>
    <row r="173" spans="1:12" ht="15.75" x14ac:dyDescent="0.2">
      <c r="A173" s="79" t="s">
        <v>65</v>
      </c>
      <c r="B173" s="79"/>
      <c r="C173" s="79"/>
      <c r="D173" s="79"/>
      <c r="E173" s="79"/>
      <c r="F173" s="79"/>
      <c r="G173" s="79"/>
      <c r="H173" s="79"/>
      <c r="I173" s="54"/>
      <c r="J173" s="97"/>
      <c r="K173" s="97"/>
      <c r="L173" s="72">
        <f>B175+B179+B191+B203+B207+B211+B219</f>
        <v>47358.399999999994</v>
      </c>
    </row>
    <row r="174" spans="1:12" ht="18.75" customHeight="1" x14ac:dyDescent="0.2">
      <c r="A174" s="77" t="s">
        <v>66</v>
      </c>
      <c r="B174" s="77"/>
      <c r="C174" s="77"/>
      <c r="D174" s="77"/>
      <c r="E174" s="77"/>
      <c r="F174" s="77"/>
      <c r="G174" s="77"/>
      <c r="H174" s="77"/>
      <c r="I174" s="54"/>
      <c r="J174" s="97"/>
      <c r="K174" s="97"/>
    </row>
    <row r="175" spans="1:12" ht="15.75" x14ac:dyDescent="0.25">
      <c r="A175" s="10" t="s">
        <v>17</v>
      </c>
      <c r="B175" s="11">
        <v>2450</v>
      </c>
      <c r="C175" s="53">
        <v>438.5</v>
      </c>
      <c r="D175" s="33">
        <f>C175/B175*100</f>
        <v>17.897959183673471</v>
      </c>
      <c r="E175" s="53">
        <v>299.39999999999998</v>
      </c>
      <c r="F175" s="34">
        <f>E175/B175*100</f>
        <v>12.220408163265304</v>
      </c>
      <c r="G175" s="25">
        <v>522.6</v>
      </c>
      <c r="H175" s="25">
        <f>C175/G175*100</f>
        <v>83.90738614619211</v>
      </c>
      <c r="I175" s="54"/>
      <c r="J175" s="25">
        <v>705.6</v>
      </c>
      <c r="K175" s="105">
        <f t="shared" ref="K175:K176" si="22">J175/C175*100</f>
        <v>160.91220068415052</v>
      </c>
    </row>
    <row r="176" spans="1:12" ht="15.75" x14ac:dyDescent="0.25">
      <c r="A176" s="14" t="s">
        <v>13</v>
      </c>
      <c r="B176" s="15">
        <v>2450</v>
      </c>
      <c r="C176" s="28">
        <v>438.5</v>
      </c>
      <c r="D176" s="35">
        <f>C176/B176*100</f>
        <v>17.897959183673471</v>
      </c>
      <c r="E176" s="28">
        <v>299.39999999999998</v>
      </c>
      <c r="F176" s="36">
        <f>E176/B176*100</f>
        <v>12.220408163265304</v>
      </c>
      <c r="G176" s="20">
        <v>522.6</v>
      </c>
      <c r="H176" s="20">
        <f>C176/G176*100</f>
        <v>83.90738614619211</v>
      </c>
      <c r="I176" s="54"/>
      <c r="J176" s="20">
        <v>705.6</v>
      </c>
      <c r="K176" s="105">
        <f t="shared" si="22"/>
        <v>160.91220068415052</v>
      </c>
    </row>
    <row r="177" spans="1:11" ht="15.75" x14ac:dyDescent="0.25">
      <c r="A177" s="14" t="s">
        <v>14</v>
      </c>
      <c r="B177" s="23"/>
      <c r="C177" s="23"/>
      <c r="D177" s="23"/>
      <c r="E177" s="23"/>
      <c r="F177" s="23"/>
      <c r="G177" s="23"/>
      <c r="H177" s="23"/>
      <c r="I177" s="54"/>
      <c r="J177" s="97"/>
      <c r="K177" s="97"/>
    </row>
    <row r="178" spans="1:11" ht="32.450000000000003" customHeight="1" x14ac:dyDescent="0.2">
      <c r="A178" s="77" t="s">
        <v>67</v>
      </c>
      <c r="B178" s="77"/>
      <c r="C178" s="77"/>
      <c r="D178" s="77"/>
      <c r="E178" s="77"/>
      <c r="F178" s="77"/>
      <c r="G178" s="77"/>
      <c r="H178" s="77"/>
      <c r="I178" s="54"/>
      <c r="J178" s="97"/>
      <c r="K178" s="97"/>
    </row>
    <row r="179" spans="1:11" ht="15.75" x14ac:dyDescent="0.25">
      <c r="A179" s="10" t="s">
        <v>17</v>
      </c>
      <c r="B179" s="37">
        <v>6500</v>
      </c>
      <c r="C179" s="37">
        <v>4930</v>
      </c>
      <c r="D179" s="33">
        <f>C179/B179*100</f>
        <v>75.84615384615384</v>
      </c>
      <c r="E179" s="37">
        <v>4750</v>
      </c>
      <c r="F179" s="34">
        <f>E179/B179*100</f>
        <v>73.076923076923066</v>
      </c>
      <c r="G179" s="13">
        <v>1700</v>
      </c>
      <c r="H179" s="25">
        <f>C179/G179*100</f>
        <v>290</v>
      </c>
      <c r="I179" s="54"/>
      <c r="J179" s="12">
        <v>3126.3</v>
      </c>
      <c r="K179" s="105">
        <f t="shared" ref="K179:K180" si="23">J179/C179*100</f>
        <v>63.413793103448278</v>
      </c>
    </row>
    <row r="180" spans="1:11" ht="15.75" x14ac:dyDescent="0.2">
      <c r="A180" s="14" t="s">
        <v>13</v>
      </c>
      <c r="B180" s="38">
        <v>6500</v>
      </c>
      <c r="C180" s="38">
        <v>4930</v>
      </c>
      <c r="D180" s="35">
        <f>C180/B180*100</f>
        <v>75.84615384615384</v>
      </c>
      <c r="E180" s="38">
        <v>4750</v>
      </c>
      <c r="F180" s="36">
        <f>E180/B180*100</f>
        <v>73.076923076923066</v>
      </c>
      <c r="G180" s="16">
        <v>1700</v>
      </c>
      <c r="H180" s="20">
        <f>C180/G180*100</f>
        <v>290</v>
      </c>
      <c r="I180" s="54"/>
      <c r="J180" s="16">
        <v>3126.3</v>
      </c>
      <c r="K180" s="105">
        <f t="shared" si="23"/>
        <v>63.413793103448278</v>
      </c>
    </row>
    <row r="181" spans="1:11" ht="13.5" customHeight="1" x14ac:dyDescent="0.25">
      <c r="A181" s="14" t="s">
        <v>14</v>
      </c>
      <c r="B181" s="23"/>
      <c r="C181" s="32"/>
      <c r="D181" s="39"/>
      <c r="E181" s="39"/>
      <c r="F181" s="39"/>
      <c r="G181" s="23"/>
      <c r="H181" s="40"/>
      <c r="I181" s="54"/>
      <c r="J181" s="97"/>
      <c r="K181" s="97"/>
    </row>
    <row r="182" spans="1:11" ht="15.75" hidden="1" x14ac:dyDescent="0.2">
      <c r="A182" s="77" t="s">
        <v>68</v>
      </c>
      <c r="B182" s="77"/>
      <c r="C182" s="77"/>
      <c r="D182" s="77"/>
      <c r="E182" s="77"/>
      <c r="F182" s="77"/>
      <c r="G182" s="77"/>
      <c r="H182" s="77"/>
      <c r="I182" s="54"/>
      <c r="J182" s="97"/>
      <c r="K182" s="97"/>
    </row>
    <row r="183" spans="1:11" ht="15.75" hidden="1" x14ac:dyDescent="0.25">
      <c r="A183" s="10" t="s">
        <v>17</v>
      </c>
      <c r="B183" s="13"/>
      <c r="C183" s="12"/>
      <c r="D183" s="12"/>
      <c r="E183" s="12"/>
      <c r="F183" s="12"/>
      <c r="G183" s="41"/>
      <c r="H183" s="42"/>
      <c r="I183" s="54"/>
      <c r="J183" s="97"/>
      <c r="K183" s="97"/>
    </row>
    <row r="184" spans="1:11" ht="15.75" hidden="1" x14ac:dyDescent="0.25">
      <c r="A184" s="14" t="s">
        <v>13</v>
      </c>
      <c r="B184" s="16"/>
      <c r="C184" s="43"/>
      <c r="D184" s="16"/>
      <c r="E184" s="43"/>
      <c r="F184" s="16"/>
      <c r="G184" s="44"/>
      <c r="H184" s="45"/>
      <c r="I184" s="54"/>
      <c r="J184" s="97"/>
      <c r="K184" s="97"/>
    </row>
    <row r="185" spans="1:11" ht="15.75" hidden="1" x14ac:dyDescent="0.25">
      <c r="A185" s="14" t="s">
        <v>14</v>
      </c>
      <c r="B185" s="16"/>
      <c r="C185" s="16"/>
      <c r="D185" s="16"/>
      <c r="E185" s="16"/>
      <c r="F185" s="16"/>
      <c r="G185" s="44"/>
      <c r="H185" s="46"/>
      <c r="I185" s="54"/>
      <c r="J185" s="97"/>
      <c r="K185" s="97"/>
    </row>
    <row r="186" spans="1:11" ht="30.75" hidden="1" customHeight="1" x14ac:dyDescent="0.2">
      <c r="A186" s="77" t="s">
        <v>69</v>
      </c>
      <c r="B186" s="77"/>
      <c r="C186" s="77"/>
      <c r="D186" s="77"/>
      <c r="E186" s="77"/>
      <c r="F186" s="77"/>
      <c r="G186" s="77"/>
      <c r="H186" s="77"/>
      <c r="I186" s="54"/>
      <c r="J186" s="97"/>
      <c r="K186" s="97"/>
    </row>
    <row r="187" spans="1:11" ht="15.75" hidden="1" x14ac:dyDescent="0.25">
      <c r="A187" s="10" t="s">
        <v>17</v>
      </c>
      <c r="B187" s="13"/>
      <c r="C187" s="13"/>
      <c r="D187" s="12"/>
      <c r="E187" s="13"/>
      <c r="F187" s="12"/>
      <c r="G187" s="53"/>
      <c r="H187" s="13"/>
      <c r="I187" s="54"/>
      <c r="J187" s="97"/>
      <c r="K187" s="97"/>
    </row>
    <row r="188" spans="1:11" ht="15.75" hidden="1" x14ac:dyDescent="0.25">
      <c r="A188" s="14" t="s">
        <v>13</v>
      </c>
      <c r="B188" s="16"/>
      <c r="C188" s="16"/>
      <c r="D188" s="16"/>
      <c r="E188" s="16"/>
      <c r="F188" s="16"/>
      <c r="G188" s="28"/>
      <c r="H188" s="21"/>
      <c r="I188" s="54"/>
      <c r="J188" s="97"/>
      <c r="K188" s="97"/>
    </row>
    <row r="189" spans="1:11" ht="15.75" hidden="1" x14ac:dyDescent="0.25">
      <c r="A189" s="14" t="s">
        <v>14</v>
      </c>
      <c r="B189" s="28"/>
      <c r="C189" s="47"/>
      <c r="D189" s="39"/>
      <c r="E189" s="39"/>
      <c r="F189" s="39"/>
      <c r="G189" s="47"/>
      <c r="H189" s="23"/>
      <c r="I189" s="54"/>
      <c r="J189" s="97"/>
      <c r="K189" s="97"/>
    </row>
    <row r="190" spans="1:11" ht="15.75" customHeight="1" x14ac:dyDescent="0.2">
      <c r="A190" s="77" t="s">
        <v>70</v>
      </c>
      <c r="B190" s="77"/>
      <c r="C190" s="77"/>
      <c r="D190" s="77"/>
      <c r="E190" s="77"/>
      <c r="F190" s="77"/>
      <c r="G190" s="77"/>
      <c r="H190" s="77"/>
      <c r="I190" s="54"/>
      <c r="J190" s="97"/>
      <c r="K190" s="97"/>
    </row>
    <row r="191" spans="1:11" ht="15.75" x14ac:dyDescent="0.25">
      <c r="A191" s="10" t="s">
        <v>17</v>
      </c>
      <c r="B191" s="37">
        <v>4000</v>
      </c>
      <c r="C191" s="37">
        <v>2569.6</v>
      </c>
      <c r="D191" s="33">
        <f>C191/B191*100</f>
        <v>64.239999999999995</v>
      </c>
      <c r="E191" s="37">
        <v>2569.6</v>
      </c>
      <c r="F191" s="34">
        <f>E191/B191*100</f>
        <v>64.239999999999995</v>
      </c>
      <c r="G191" s="23"/>
      <c r="H191" s="23"/>
      <c r="I191" s="54"/>
      <c r="J191" s="13">
        <v>252.3</v>
      </c>
      <c r="K191" s="105">
        <f t="shared" ref="K191:K192" si="24">J191/C191*100</f>
        <v>9.8186488169364878</v>
      </c>
    </row>
    <row r="192" spans="1:11" ht="15.75" x14ac:dyDescent="0.25">
      <c r="A192" s="14" t="s">
        <v>13</v>
      </c>
      <c r="B192" s="38">
        <v>4000</v>
      </c>
      <c r="C192" s="38">
        <v>2569.6</v>
      </c>
      <c r="D192" s="35">
        <f>C192/B192*100</f>
        <v>64.239999999999995</v>
      </c>
      <c r="E192" s="38">
        <v>2569.6</v>
      </c>
      <c r="F192" s="36">
        <f>E192/B192*100</f>
        <v>64.239999999999995</v>
      </c>
      <c r="G192" s="23"/>
      <c r="H192" s="23"/>
      <c r="I192" s="54"/>
      <c r="J192" s="16">
        <v>252.3</v>
      </c>
      <c r="K192" s="105">
        <f t="shared" si="24"/>
        <v>9.8186488169364878</v>
      </c>
    </row>
    <row r="193" spans="1:11" ht="15.75" x14ac:dyDescent="0.25">
      <c r="A193" s="14" t="s">
        <v>14</v>
      </c>
      <c r="B193" s="28"/>
      <c r="C193" s="47"/>
      <c r="D193" s="39"/>
      <c r="E193" s="39"/>
      <c r="F193" s="39"/>
      <c r="G193" s="23"/>
      <c r="H193" s="23"/>
      <c r="I193" s="54"/>
      <c r="J193" s="97"/>
      <c r="K193" s="97"/>
    </row>
    <row r="194" spans="1:11" ht="15.75" hidden="1" x14ac:dyDescent="0.2">
      <c r="A194" s="77" t="s">
        <v>71</v>
      </c>
      <c r="B194" s="77"/>
      <c r="C194" s="77"/>
      <c r="D194" s="77"/>
      <c r="E194" s="77"/>
      <c r="F194" s="77"/>
      <c r="G194" s="77"/>
      <c r="H194" s="77"/>
      <c r="I194" s="54"/>
      <c r="J194" s="97"/>
      <c r="K194" s="97"/>
    </row>
    <row r="195" spans="1:11" ht="15.75" hidden="1" x14ac:dyDescent="0.25">
      <c r="A195" s="10" t="s">
        <v>17</v>
      </c>
      <c r="B195" s="13"/>
      <c r="C195" s="53"/>
      <c r="D195" s="12"/>
      <c r="E195" s="12"/>
      <c r="F195" s="12"/>
      <c r="G195" s="23"/>
      <c r="H195" s="23"/>
      <c r="I195" s="54"/>
      <c r="J195" s="97"/>
      <c r="K195" s="97"/>
    </row>
    <row r="196" spans="1:11" ht="15.75" hidden="1" x14ac:dyDescent="0.25">
      <c r="A196" s="14" t="s">
        <v>13</v>
      </c>
      <c r="B196" s="16"/>
      <c r="C196" s="28"/>
      <c r="D196" s="16"/>
      <c r="E196" s="16"/>
      <c r="F196" s="16"/>
      <c r="G196" s="23"/>
      <c r="H196" s="23"/>
      <c r="I196" s="54"/>
      <c r="J196" s="97"/>
      <c r="K196" s="97"/>
    </row>
    <row r="197" spans="1:11" ht="15.75" hidden="1" x14ac:dyDescent="0.25">
      <c r="A197" s="14" t="s">
        <v>14</v>
      </c>
      <c r="B197" s="28"/>
      <c r="C197" s="47"/>
      <c r="D197" s="39"/>
      <c r="E197" s="39"/>
      <c r="F197" s="39"/>
      <c r="G197" s="23"/>
      <c r="H197" s="23"/>
      <c r="I197" s="54"/>
      <c r="J197" s="97"/>
      <c r="K197" s="97"/>
    </row>
    <row r="198" spans="1:11" ht="15.75" hidden="1" x14ac:dyDescent="0.2">
      <c r="A198" s="77" t="s">
        <v>72</v>
      </c>
      <c r="B198" s="77"/>
      <c r="C198" s="77"/>
      <c r="D198" s="77"/>
      <c r="E198" s="77"/>
      <c r="F198" s="77"/>
      <c r="G198" s="77"/>
      <c r="H198" s="77"/>
      <c r="I198" s="54"/>
      <c r="J198" s="97"/>
      <c r="K198" s="97"/>
    </row>
    <row r="199" spans="1:11" ht="15.75" hidden="1" x14ac:dyDescent="0.25">
      <c r="A199" s="10" t="s">
        <v>17</v>
      </c>
      <c r="B199" s="13"/>
      <c r="C199" s="47"/>
      <c r="D199" s="39"/>
      <c r="E199" s="39"/>
      <c r="F199" s="39"/>
      <c r="G199" s="23"/>
      <c r="H199" s="23"/>
      <c r="I199" s="54"/>
      <c r="J199" s="97"/>
      <c r="K199" s="97"/>
    </row>
    <row r="200" spans="1:11" ht="15.75" hidden="1" x14ac:dyDescent="0.25">
      <c r="A200" s="14" t="s">
        <v>13</v>
      </c>
      <c r="B200" s="16"/>
      <c r="C200" s="47"/>
      <c r="D200" s="39"/>
      <c r="E200" s="39"/>
      <c r="F200" s="39"/>
      <c r="G200" s="23"/>
      <c r="H200" s="23"/>
      <c r="I200" s="54"/>
      <c r="J200" s="97"/>
      <c r="K200" s="97"/>
    </row>
    <row r="201" spans="1:11" ht="15.75" hidden="1" x14ac:dyDescent="0.25">
      <c r="A201" s="14" t="s">
        <v>14</v>
      </c>
      <c r="B201" s="28"/>
      <c r="C201" s="47"/>
      <c r="D201" s="39"/>
      <c r="E201" s="39"/>
      <c r="F201" s="39"/>
      <c r="G201" s="23"/>
      <c r="H201" s="23"/>
      <c r="I201" s="54"/>
      <c r="J201" s="97"/>
      <c r="K201" s="97"/>
    </row>
    <row r="202" spans="1:11" ht="15.75" x14ac:dyDescent="0.2">
      <c r="A202" s="77" t="s">
        <v>73</v>
      </c>
      <c r="B202" s="77"/>
      <c r="C202" s="77"/>
      <c r="D202" s="77"/>
      <c r="E202" s="77"/>
      <c r="F202" s="77"/>
      <c r="G202" s="77"/>
      <c r="H202" s="77"/>
      <c r="I202" s="54"/>
      <c r="J202" s="97"/>
      <c r="K202" s="97"/>
    </row>
    <row r="203" spans="1:11" ht="15.75" x14ac:dyDescent="0.25">
      <c r="A203" s="10" t="s">
        <v>17</v>
      </c>
      <c r="B203" s="37">
        <v>2800</v>
      </c>
      <c r="C203" s="47"/>
      <c r="D203" s="39"/>
      <c r="E203" s="39"/>
      <c r="F203" s="39"/>
      <c r="G203" s="23"/>
      <c r="H203" s="23"/>
      <c r="I203" s="54"/>
      <c r="J203" s="13">
        <v>463</v>
      </c>
      <c r="K203" s="97"/>
    </row>
    <row r="204" spans="1:11" ht="15.75" x14ac:dyDescent="0.25">
      <c r="A204" s="14" t="s">
        <v>13</v>
      </c>
      <c r="B204" s="38">
        <v>2800</v>
      </c>
      <c r="C204" s="47"/>
      <c r="D204" s="39"/>
      <c r="E204" s="39"/>
      <c r="F204" s="39"/>
      <c r="G204" s="23"/>
      <c r="H204" s="23"/>
      <c r="I204" s="54"/>
      <c r="J204" s="16">
        <v>463</v>
      </c>
      <c r="K204" s="97"/>
    </row>
    <row r="205" spans="1:11" ht="15.75" x14ac:dyDescent="0.25">
      <c r="A205" s="14" t="s">
        <v>14</v>
      </c>
      <c r="B205" s="28"/>
      <c r="C205" s="47"/>
      <c r="D205" s="39"/>
      <c r="E205" s="39"/>
      <c r="F205" s="39"/>
      <c r="G205" s="23"/>
      <c r="H205" s="23"/>
      <c r="I205" s="54"/>
      <c r="J205" s="97"/>
      <c r="K205" s="97"/>
    </row>
    <row r="206" spans="1:11" ht="33" customHeight="1" x14ac:dyDescent="0.2">
      <c r="A206" s="77" t="s">
        <v>87</v>
      </c>
      <c r="B206" s="77"/>
      <c r="C206" s="77"/>
      <c r="D206" s="77"/>
      <c r="E206" s="77"/>
      <c r="F206" s="77"/>
      <c r="G206" s="77"/>
      <c r="H206" s="77"/>
      <c r="I206" s="54"/>
      <c r="J206" s="97"/>
      <c r="K206" s="97"/>
    </row>
    <row r="207" spans="1:11" ht="15.75" x14ac:dyDescent="0.25">
      <c r="A207" s="10" t="s">
        <v>17</v>
      </c>
      <c r="B207" s="37">
        <v>6000</v>
      </c>
      <c r="C207" s="47"/>
      <c r="D207" s="39"/>
      <c r="E207" s="39"/>
      <c r="F207" s="39"/>
      <c r="G207" s="23"/>
      <c r="H207" s="23"/>
      <c r="I207" s="54"/>
      <c r="J207" s="97"/>
      <c r="K207" s="97"/>
    </row>
    <row r="208" spans="1:11" ht="15.75" x14ac:dyDescent="0.25">
      <c r="A208" s="14" t="s">
        <v>13</v>
      </c>
      <c r="B208" s="38">
        <v>6000</v>
      </c>
      <c r="C208" s="47"/>
      <c r="D208" s="39"/>
      <c r="E208" s="39"/>
      <c r="F208" s="39"/>
      <c r="G208" s="23"/>
      <c r="H208" s="23"/>
      <c r="I208" s="54"/>
      <c r="J208" s="97"/>
      <c r="K208" s="97"/>
    </row>
    <row r="209" spans="1:11" ht="15.75" x14ac:dyDescent="0.25">
      <c r="A209" s="14" t="s">
        <v>14</v>
      </c>
      <c r="B209" s="28"/>
      <c r="C209" s="47"/>
      <c r="D209" s="39"/>
      <c r="E209" s="39"/>
      <c r="F209" s="39"/>
      <c r="G209" s="23"/>
      <c r="H209" s="23"/>
      <c r="I209" s="54"/>
      <c r="J209" s="97"/>
      <c r="K209" s="97"/>
    </row>
    <row r="210" spans="1:11" ht="22.5" customHeight="1" x14ac:dyDescent="0.2">
      <c r="A210" s="77" t="s">
        <v>88</v>
      </c>
      <c r="B210" s="77"/>
      <c r="C210" s="77"/>
      <c r="D210" s="77"/>
      <c r="E210" s="77"/>
      <c r="F210" s="77"/>
      <c r="G210" s="77"/>
      <c r="H210" s="77"/>
      <c r="I210" s="54"/>
      <c r="J210" s="97"/>
      <c r="K210" s="97"/>
    </row>
    <row r="211" spans="1:11" ht="15.75" x14ac:dyDescent="0.25">
      <c r="A211" s="10" t="s">
        <v>17</v>
      </c>
      <c r="B211" s="37">
        <v>4374.8</v>
      </c>
      <c r="C211" s="37">
        <v>4374.8</v>
      </c>
      <c r="D211" s="33">
        <f t="shared" ref="D211:D212" si="25">C211/B211*100</f>
        <v>100</v>
      </c>
      <c r="E211" s="37">
        <v>4374.8</v>
      </c>
      <c r="F211" s="34">
        <f t="shared" ref="F211:F212" si="26">E211/B211*100</f>
        <v>100</v>
      </c>
      <c r="G211" s="23"/>
      <c r="H211" s="23"/>
      <c r="I211" s="54"/>
      <c r="J211" s="97"/>
      <c r="K211" s="97"/>
    </row>
    <row r="212" spans="1:11" ht="15.75" x14ac:dyDescent="0.25">
      <c r="A212" s="14" t="s">
        <v>13</v>
      </c>
      <c r="B212" s="38">
        <v>4374.8</v>
      </c>
      <c r="C212" s="38">
        <v>4374.8</v>
      </c>
      <c r="D212" s="35">
        <f t="shared" si="25"/>
        <v>100</v>
      </c>
      <c r="E212" s="38">
        <v>4374.8</v>
      </c>
      <c r="F212" s="36">
        <f t="shared" si="26"/>
        <v>100</v>
      </c>
      <c r="G212" s="23"/>
      <c r="H212" s="23"/>
      <c r="I212" s="54"/>
      <c r="J212" s="97"/>
      <c r="K212" s="97"/>
    </row>
    <row r="213" spans="1:11" ht="18" customHeight="1" x14ac:dyDescent="0.25">
      <c r="A213" s="14" t="s">
        <v>14</v>
      </c>
      <c r="B213" s="28"/>
      <c r="C213" s="47"/>
      <c r="D213" s="39"/>
      <c r="E213" s="39"/>
      <c r="F213" s="39"/>
      <c r="G213" s="23"/>
      <c r="H213" s="23"/>
      <c r="I213" s="54"/>
      <c r="J213" s="97"/>
      <c r="K213" s="97"/>
    </row>
    <row r="214" spans="1:11" ht="0.75" hidden="1" customHeight="1" x14ac:dyDescent="0.2">
      <c r="A214" s="77" t="s">
        <v>74</v>
      </c>
      <c r="B214" s="77"/>
      <c r="C214" s="77"/>
      <c r="D214" s="77"/>
      <c r="E214" s="77"/>
      <c r="F214" s="77"/>
      <c r="G214" s="77"/>
      <c r="H214" s="77"/>
      <c r="I214" s="54"/>
      <c r="J214" s="97"/>
      <c r="K214" s="97"/>
    </row>
    <row r="215" spans="1:11" ht="15.75" hidden="1" x14ac:dyDescent="0.25">
      <c r="A215" s="10" t="s">
        <v>17</v>
      </c>
      <c r="B215" s="13"/>
      <c r="C215" s="47"/>
      <c r="D215" s="39"/>
      <c r="E215" s="39"/>
      <c r="F215" s="39"/>
      <c r="G215" s="23"/>
      <c r="H215" s="23"/>
      <c r="I215" s="54"/>
      <c r="J215" s="97"/>
      <c r="K215" s="97"/>
    </row>
    <row r="216" spans="1:11" ht="15.75" hidden="1" x14ac:dyDescent="0.25">
      <c r="A216" s="14" t="s">
        <v>13</v>
      </c>
      <c r="B216" s="16"/>
      <c r="C216" s="47"/>
      <c r="D216" s="39"/>
      <c r="E216" s="39"/>
      <c r="F216" s="39"/>
      <c r="G216" s="23"/>
      <c r="H216" s="23"/>
      <c r="I216" s="54"/>
      <c r="J216" s="97"/>
      <c r="K216" s="97"/>
    </row>
    <row r="217" spans="1:11" ht="15.75" hidden="1" x14ac:dyDescent="0.25">
      <c r="A217" s="14" t="s">
        <v>14</v>
      </c>
      <c r="B217" s="28"/>
      <c r="C217" s="47"/>
      <c r="D217" s="39"/>
      <c r="E217" s="39"/>
      <c r="F217" s="39"/>
      <c r="G217" s="23"/>
      <c r="H217" s="23"/>
      <c r="I217" s="54"/>
      <c r="J217" s="97"/>
      <c r="K217" s="97"/>
    </row>
    <row r="218" spans="1:11" ht="24" customHeight="1" x14ac:dyDescent="0.2">
      <c r="A218" s="77" t="s">
        <v>89</v>
      </c>
      <c r="B218" s="77"/>
      <c r="C218" s="77"/>
      <c r="D218" s="77"/>
      <c r="E218" s="77"/>
      <c r="F218" s="77"/>
      <c r="G218" s="77"/>
      <c r="H218" s="77"/>
      <c r="I218" s="54"/>
      <c r="J218" s="97"/>
      <c r="K218" s="97"/>
    </row>
    <row r="219" spans="1:11" ht="15.75" x14ac:dyDescent="0.25">
      <c r="A219" s="10" t="s">
        <v>17</v>
      </c>
      <c r="B219" s="37">
        <v>21233.599999999999</v>
      </c>
      <c r="C219" s="37">
        <v>15261.6</v>
      </c>
      <c r="D219" s="33">
        <f>C219/B219*100</f>
        <v>71.874764524150407</v>
      </c>
      <c r="E219" s="37">
        <v>9378</v>
      </c>
      <c r="F219" s="34">
        <f>E219/B219*100</f>
        <v>44.16585035038807</v>
      </c>
      <c r="G219" s="48"/>
      <c r="H219" s="23"/>
      <c r="I219" s="54"/>
      <c r="J219" s="97"/>
      <c r="K219" s="97"/>
    </row>
    <row r="220" spans="1:11" ht="15.75" x14ac:dyDescent="0.25">
      <c r="A220" s="14" t="s">
        <v>13</v>
      </c>
      <c r="B220" s="38">
        <v>21233.599999999999</v>
      </c>
      <c r="C220" s="38">
        <v>15261.6</v>
      </c>
      <c r="D220" s="35">
        <f>C220/B220*100</f>
        <v>71.874764524150407</v>
      </c>
      <c r="E220" s="38">
        <v>9378</v>
      </c>
      <c r="F220" s="36">
        <f>E220/B220*100</f>
        <v>44.16585035038807</v>
      </c>
      <c r="G220" s="48"/>
      <c r="H220" s="23"/>
      <c r="I220" s="54"/>
      <c r="J220" s="97"/>
      <c r="K220" s="97"/>
    </row>
    <row r="221" spans="1:11" ht="15.75" x14ac:dyDescent="0.25">
      <c r="A221" s="14" t="s">
        <v>14</v>
      </c>
      <c r="B221" s="28"/>
      <c r="C221" s="49"/>
      <c r="D221" s="50"/>
      <c r="E221" s="50"/>
      <c r="F221" s="50"/>
      <c r="G221" s="48"/>
      <c r="H221" s="23"/>
      <c r="I221" s="54"/>
      <c r="J221" s="97"/>
      <c r="K221" s="97"/>
    </row>
    <row r="222" spans="1:11" ht="12.75" hidden="1" customHeight="1" x14ac:dyDescent="0.2">
      <c r="A222" s="79" t="s">
        <v>75</v>
      </c>
      <c r="B222" s="79"/>
      <c r="C222" s="79"/>
      <c r="D222" s="79"/>
      <c r="E222" s="79"/>
      <c r="F222" s="79"/>
      <c r="G222" s="79"/>
      <c r="H222" s="79"/>
      <c r="I222" s="54"/>
      <c r="J222" s="97"/>
      <c r="K222" s="97"/>
    </row>
    <row r="223" spans="1:11" ht="15.75" hidden="1" x14ac:dyDescent="0.2">
      <c r="A223" s="77" t="s">
        <v>76</v>
      </c>
      <c r="B223" s="77"/>
      <c r="C223" s="77"/>
      <c r="D223" s="77"/>
      <c r="E223" s="77"/>
      <c r="F223" s="77"/>
      <c r="G223" s="77"/>
      <c r="H223" s="77"/>
      <c r="I223" s="54"/>
      <c r="J223" s="97"/>
      <c r="K223" s="97"/>
    </row>
    <row r="224" spans="1:11" ht="15.75" hidden="1" x14ac:dyDescent="0.25">
      <c r="A224" s="10" t="s">
        <v>17</v>
      </c>
      <c r="B224" s="12"/>
      <c r="C224" s="30"/>
      <c r="D224" s="12"/>
      <c r="E224" s="13"/>
      <c r="F224" s="12"/>
      <c r="G224" s="30"/>
      <c r="H224" s="13"/>
      <c r="I224" s="54"/>
      <c r="J224" s="97"/>
      <c r="K224" s="97"/>
    </row>
    <row r="225" spans="1:12" ht="15.75" hidden="1" x14ac:dyDescent="0.25">
      <c r="A225" s="14" t="s">
        <v>13</v>
      </c>
      <c r="B225" s="16"/>
      <c r="C225" s="22"/>
      <c r="D225" s="16"/>
      <c r="E225" s="16"/>
      <c r="F225" s="16"/>
      <c r="G225" s="22"/>
      <c r="H225" s="21"/>
      <c r="I225" s="54"/>
      <c r="J225" s="97"/>
      <c r="K225" s="97"/>
    </row>
    <row r="226" spans="1:12" ht="15.75" hidden="1" x14ac:dyDescent="0.25">
      <c r="A226" s="14" t="s">
        <v>14</v>
      </c>
      <c r="B226" s="23"/>
      <c r="C226" s="23"/>
      <c r="D226" s="23"/>
      <c r="E226" s="23"/>
      <c r="F226" s="23"/>
      <c r="G226" s="23"/>
      <c r="H226" s="23"/>
      <c r="I226" s="54"/>
      <c r="J226" s="97"/>
      <c r="K226" s="97"/>
    </row>
    <row r="227" spans="1:12" ht="15.75" x14ac:dyDescent="0.25">
      <c r="A227" s="79" t="s">
        <v>75</v>
      </c>
      <c r="B227" s="79"/>
      <c r="C227" s="79"/>
      <c r="D227" s="79"/>
      <c r="E227" s="79"/>
      <c r="F227" s="79"/>
      <c r="G227" s="23"/>
      <c r="H227" s="23"/>
      <c r="I227" s="54"/>
      <c r="J227" s="97"/>
      <c r="K227" s="97"/>
      <c r="L227" s="72">
        <f>B229+B233+B241+B245+B249</f>
        <v>60901.599999999999</v>
      </c>
    </row>
    <row r="228" spans="1:12" ht="33.75" customHeight="1" x14ac:dyDescent="0.2">
      <c r="A228" s="77" t="s">
        <v>90</v>
      </c>
      <c r="B228" s="77"/>
      <c r="C228" s="77"/>
      <c r="D228" s="77"/>
      <c r="E228" s="77"/>
      <c r="F228" s="77"/>
      <c r="G228" s="77"/>
      <c r="H228" s="77"/>
      <c r="I228" s="54"/>
      <c r="J228" s="97"/>
      <c r="K228" s="97"/>
    </row>
    <row r="229" spans="1:12" ht="15.75" x14ac:dyDescent="0.25">
      <c r="A229" s="10" t="s">
        <v>17</v>
      </c>
      <c r="B229" s="37">
        <v>4000</v>
      </c>
      <c r="C229" s="13"/>
      <c r="D229" s="12"/>
      <c r="E229" s="37"/>
      <c r="F229" s="51">
        <f>E229*100/B229</f>
        <v>0</v>
      </c>
      <c r="G229" s="37">
        <v>1416</v>
      </c>
      <c r="H229" s="13"/>
      <c r="I229" s="54"/>
      <c r="J229" s="13">
        <v>1416</v>
      </c>
      <c r="K229" s="97"/>
    </row>
    <row r="230" spans="1:12" ht="15.75" x14ac:dyDescent="0.25">
      <c r="A230" s="14" t="s">
        <v>13</v>
      </c>
      <c r="B230" s="38">
        <v>4000</v>
      </c>
      <c r="C230" s="21"/>
      <c r="D230" s="16"/>
      <c r="E230" s="38"/>
      <c r="F230" s="50">
        <f>E230*100/B230</f>
        <v>0</v>
      </c>
      <c r="G230" s="38">
        <v>1416</v>
      </c>
      <c r="H230" s="21"/>
      <c r="I230" s="54"/>
      <c r="J230" s="21">
        <v>1416</v>
      </c>
      <c r="K230" s="97"/>
    </row>
    <row r="231" spans="1:12" ht="15.75" x14ac:dyDescent="0.25">
      <c r="A231" s="14" t="s">
        <v>14</v>
      </c>
      <c r="B231" s="16"/>
      <c r="C231" s="23"/>
      <c r="D231" s="23"/>
      <c r="E231" s="32"/>
      <c r="F231" s="32"/>
      <c r="G231" s="23"/>
      <c r="H231" s="23"/>
      <c r="I231" s="54"/>
      <c r="J231" s="97"/>
      <c r="K231" s="97"/>
    </row>
    <row r="232" spans="1:12" ht="32.450000000000003" customHeight="1" x14ac:dyDescent="0.2">
      <c r="A232" s="77" t="s">
        <v>91</v>
      </c>
      <c r="B232" s="77"/>
      <c r="C232" s="77"/>
      <c r="D232" s="77"/>
      <c r="E232" s="77"/>
      <c r="F232" s="77"/>
      <c r="G232" s="77"/>
      <c r="H232" s="77"/>
      <c r="I232" s="54"/>
      <c r="J232" s="97"/>
      <c r="K232" s="97"/>
    </row>
    <row r="233" spans="1:12" ht="15.75" x14ac:dyDescent="0.25">
      <c r="A233" s="10" t="s">
        <v>17</v>
      </c>
      <c r="B233" s="37">
        <v>10000</v>
      </c>
      <c r="C233" s="37">
        <v>4423.0259999999998</v>
      </c>
      <c r="D233" s="12">
        <f>C233/B233*100</f>
        <v>44.230260000000001</v>
      </c>
      <c r="E233" s="37">
        <v>4423.0259999999998</v>
      </c>
      <c r="F233" s="51">
        <f>E233*100/B233</f>
        <v>44.230259999999994</v>
      </c>
      <c r="G233" s="37">
        <v>1815.4</v>
      </c>
      <c r="H233" s="13"/>
      <c r="I233" s="54"/>
      <c r="J233" s="12">
        <v>4261.8999999999996</v>
      </c>
      <c r="K233" s="105">
        <f t="shared" ref="K233:K234" si="27">J233/C233*100</f>
        <v>96.357109363589529</v>
      </c>
    </row>
    <row r="234" spans="1:12" ht="15.75" x14ac:dyDescent="0.25">
      <c r="A234" s="14" t="s">
        <v>13</v>
      </c>
      <c r="B234" s="38">
        <v>10000</v>
      </c>
      <c r="C234" s="38">
        <v>4423.0259999999998</v>
      </c>
      <c r="D234" s="16">
        <f>C234/B234*100</f>
        <v>44.230260000000001</v>
      </c>
      <c r="E234" s="38">
        <v>4423.0259999999998</v>
      </c>
      <c r="F234" s="50">
        <f>E234*100/B234</f>
        <v>44.230259999999994</v>
      </c>
      <c r="G234" s="38">
        <v>1815.4</v>
      </c>
      <c r="H234" s="21"/>
      <c r="I234" s="54"/>
      <c r="J234" s="16">
        <v>4261.8999999999996</v>
      </c>
      <c r="K234" s="105">
        <f t="shared" si="27"/>
        <v>96.357109363589529</v>
      </c>
    </row>
    <row r="235" spans="1:12" ht="12.75" customHeight="1" x14ac:dyDescent="0.25">
      <c r="A235" s="14" t="s">
        <v>14</v>
      </c>
      <c r="B235" s="23"/>
      <c r="C235" s="23"/>
      <c r="D235" s="23"/>
      <c r="E235" s="23"/>
      <c r="F235" s="23"/>
      <c r="G235" s="23"/>
      <c r="H235" s="23"/>
      <c r="I235" s="54"/>
      <c r="J235" s="97"/>
      <c r="K235" s="97"/>
    </row>
    <row r="236" spans="1:12" ht="16.5" hidden="1" customHeight="1" x14ac:dyDescent="0.2">
      <c r="A236" s="77" t="s">
        <v>77</v>
      </c>
      <c r="B236" s="77"/>
      <c r="C236" s="77"/>
      <c r="D236" s="77"/>
      <c r="E236" s="77"/>
      <c r="F236" s="77"/>
      <c r="G236" s="77"/>
      <c r="H236" s="77"/>
      <c r="I236" s="54"/>
      <c r="J236" s="97"/>
      <c r="K236" s="97"/>
    </row>
    <row r="237" spans="1:12" ht="15.75" hidden="1" x14ac:dyDescent="0.25">
      <c r="A237" s="10" t="s">
        <v>17</v>
      </c>
      <c r="B237" s="23"/>
      <c r="C237" s="23"/>
      <c r="D237" s="23"/>
      <c r="E237" s="23"/>
      <c r="F237" s="23"/>
      <c r="G237" s="23"/>
      <c r="H237" s="23"/>
      <c r="I237" s="54"/>
      <c r="J237" s="97"/>
      <c r="K237" s="97"/>
    </row>
    <row r="238" spans="1:12" ht="0.75" hidden="1" customHeight="1" x14ac:dyDescent="0.25">
      <c r="A238" s="14" t="s">
        <v>13</v>
      </c>
      <c r="B238" s="23"/>
      <c r="C238" s="23"/>
      <c r="D238" s="23"/>
      <c r="E238" s="23"/>
      <c r="F238" s="23"/>
      <c r="G238" s="23"/>
      <c r="H238" s="23"/>
      <c r="I238" s="54"/>
      <c r="J238" s="97"/>
      <c r="K238" s="97"/>
    </row>
    <row r="239" spans="1:12" ht="16.5" hidden="1" customHeight="1" x14ac:dyDescent="0.25">
      <c r="A239" s="14" t="s">
        <v>14</v>
      </c>
      <c r="B239" s="23"/>
      <c r="C239" s="23"/>
      <c r="D239" s="23"/>
      <c r="E239" s="23"/>
      <c r="F239" s="23"/>
      <c r="G239" s="23"/>
      <c r="H239" s="23"/>
      <c r="I239" s="54"/>
      <c r="J239" s="97"/>
      <c r="K239" s="97"/>
    </row>
    <row r="240" spans="1:12" ht="30.75" customHeight="1" x14ac:dyDescent="0.2">
      <c r="A240" s="81" t="s">
        <v>92</v>
      </c>
      <c r="B240" s="82"/>
      <c r="C240" s="82"/>
      <c r="D240" s="82"/>
      <c r="E240" s="82"/>
      <c r="F240" s="82"/>
      <c r="G240" s="82"/>
      <c r="H240" s="83"/>
      <c r="I240" s="52"/>
      <c r="J240" s="93"/>
      <c r="K240" s="93"/>
    </row>
    <row r="241" spans="1:13" ht="16.5" customHeight="1" x14ac:dyDescent="0.2">
      <c r="A241" s="14" t="s">
        <v>17</v>
      </c>
      <c r="B241" s="37">
        <v>20000</v>
      </c>
      <c r="C241" s="53"/>
      <c r="D241" s="53"/>
      <c r="E241" s="53"/>
      <c r="F241" s="58">
        <f>E241*100/B241</f>
        <v>0</v>
      </c>
      <c r="G241" s="53"/>
      <c r="H241" s="53"/>
      <c r="I241" s="52"/>
      <c r="J241" s="74">
        <v>1610</v>
      </c>
      <c r="K241" s="93"/>
    </row>
    <row r="242" spans="1:13" ht="16.5" customHeight="1" x14ac:dyDescent="0.2">
      <c r="A242" s="14" t="s">
        <v>13</v>
      </c>
      <c r="B242" s="38">
        <v>20000</v>
      </c>
      <c r="C242" s="53"/>
      <c r="D242" s="53"/>
      <c r="E242" s="28"/>
      <c r="F242" s="70">
        <f>E242*100/B242</f>
        <v>0</v>
      </c>
      <c r="G242" s="53"/>
      <c r="H242" s="53"/>
      <c r="I242" s="52"/>
      <c r="J242" s="28">
        <v>1610</v>
      </c>
      <c r="K242" s="93"/>
    </row>
    <row r="243" spans="1:13" ht="16.5" customHeight="1" x14ac:dyDescent="0.2">
      <c r="A243" s="14" t="s">
        <v>14</v>
      </c>
      <c r="B243" s="38"/>
      <c r="C243" s="53"/>
      <c r="D243" s="53"/>
      <c r="E243" s="28"/>
      <c r="F243" s="50"/>
      <c r="G243" s="53"/>
      <c r="H243" s="53"/>
      <c r="I243" s="52"/>
      <c r="J243" s="93"/>
      <c r="K243" s="93"/>
    </row>
    <row r="244" spans="1:13" ht="22.5" customHeight="1" x14ac:dyDescent="0.2">
      <c r="A244" s="81" t="s">
        <v>93</v>
      </c>
      <c r="B244" s="82"/>
      <c r="C244" s="82"/>
      <c r="D244" s="82"/>
      <c r="E244" s="82"/>
      <c r="F244" s="82"/>
      <c r="G244" s="82"/>
      <c r="H244" s="83"/>
      <c r="I244" s="52"/>
      <c r="J244" s="93"/>
      <c r="K244" s="93"/>
    </row>
    <row r="245" spans="1:13" ht="16.5" customHeight="1" x14ac:dyDescent="0.2">
      <c r="A245" s="14" t="s">
        <v>17</v>
      </c>
      <c r="B245" s="37">
        <v>15450</v>
      </c>
      <c r="C245" s="53"/>
      <c r="D245" s="53"/>
      <c r="E245" s="37"/>
      <c r="F245" s="51"/>
      <c r="G245" s="53"/>
      <c r="H245" s="53"/>
      <c r="I245" s="52"/>
      <c r="J245" s="93"/>
      <c r="K245" s="93"/>
    </row>
    <row r="246" spans="1:13" ht="16.5" customHeight="1" x14ac:dyDescent="0.2">
      <c r="A246" s="14" t="s">
        <v>13</v>
      </c>
      <c r="B246" s="38">
        <v>15450</v>
      </c>
      <c r="C246" s="53"/>
      <c r="D246" s="53"/>
      <c r="E246" s="38"/>
      <c r="F246" s="50"/>
      <c r="G246" s="53"/>
      <c r="H246" s="53"/>
      <c r="I246" s="52"/>
      <c r="J246" s="93"/>
      <c r="K246" s="93"/>
    </row>
    <row r="247" spans="1:13" ht="16.5" customHeight="1" x14ac:dyDescent="0.25">
      <c r="A247" s="14" t="s">
        <v>14</v>
      </c>
      <c r="B247" s="22"/>
      <c r="C247" s="53"/>
      <c r="D247" s="53"/>
      <c r="E247" s="53"/>
      <c r="F247" s="53"/>
      <c r="G247" s="53"/>
      <c r="H247" s="53"/>
      <c r="I247" s="52"/>
      <c r="J247" s="93"/>
      <c r="K247" s="93"/>
    </row>
    <row r="248" spans="1:13" ht="35.25" customHeight="1" x14ac:dyDescent="0.2">
      <c r="A248" s="77" t="s">
        <v>94</v>
      </c>
      <c r="B248" s="77"/>
      <c r="C248" s="77"/>
      <c r="D248" s="77"/>
      <c r="E248" s="77"/>
      <c r="F248" s="77"/>
      <c r="G248" s="77"/>
      <c r="H248" s="77"/>
      <c r="I248" s="52"/>
      <c r="J248" s="93"/>
      <c r="K248" s="93"/>
    </row>
    <row r="249" spans="1:13" ht="16.5" customHeight="1" x14ac:dyDescent="0.2">
      <c r="A249" s="14" t="s">
        <v>17</v>
      </c>
      <c r="B249" s="37">
        <v>11451.6</v>
      </c>
      <c r="C249" s="53"/>
      <c r="D249" s="53"/>
      <c r="E249" s="37"/>
      <c r="F249" s="58">
        <f>E249*100/B249</f>
        <v>0</v>
      </c>
      <c r="G249" s="53"/>
      <c r="H249" s="53"/>
      <c r="I249" s="52"/>
      <c r="J249" s="93"/>
      <c r="K249" s="93"/>
    </row>
    <row r="250" spans="1:13" ht="16.5" customHeight="1" x14ac:dyDescent="0.2">
      <c r="A250" s="14" t="s">
        <v>13</v>
      </c>
      <c r="B250" s="38">
        <v>11451.6</v>
      </c>
      <c r="C250" s="53"/>
      <c r="D250" s="53"/>
      <c r="E250" s="38"/>
      <c r="F250" s="70">
        <f>E250*100/B250</f>
        <v>0</v>
      </c>
      <c r="G250" s="53"/>
      <c r="H250" s="53"/>
      <c r="I250" s="52"/>
      <c r="J250" s="93"/>
      <c r="K250" s="93"/>
    </row>
    <row r="251" spans="1:13" ht="16.5" customHeight="1" x14ac:dyDescent="0.2">
      <c r="A251" s="14" t="s">
        <v>14</v>
      </c>
      <c r="B251" s="38"/>
      <c r="C251" s="53"/>
      <c r="D251" s="53"/>
      <c r="E251" s="38"/>
      <c r="F251" s="70"/>
      <c r="G251" s="53"/>
      <c r="H251" s="53"/>
      <c r="I251" s="52"/>
      <c r="J251" s="93"/>
      <c r="K251" s="93"/>
    </row>
    <row r="252" spans="1:13" ht="20.25" customHeight="1" x14ac:dyDescent="0.2">
      <c r="A252" s="84" t="s">
        <v>78</v>
      </c>
      <c r="B252" s="84"/>
      <c r="C252" s="84"/>
      <c r="D252" s="84"/>
      <c r="E252" s="84"/>
      <c r="F252" s="84"/>
      <c r="G252" s="84"/>
      <c r="H252" s="84"/>
      <c r="I252" s="54"/>
      <c r="J252" s="97"/>
      <c r="K252" s="97"/>
      <c r="L252" s="72">
        <f>B254+B263+B267+B271+B287+B295+B299+B303</f>
        <v>824739.1</v>
      </c>
      <c r="M252" s="72">
        <f>B255+B264+B268+B272+B288+B296+B300+B304</f>
        <v>716304.1</v>
      </c>
    </row>
    <row r="253" spans="1:13" s="56" customFormat="1" ht="16.5" x14ac:dyDescent="0.2">
      <c r="A253" s="77" t="s">
        <v>95</v>
      </c>
      <c r="B253" s="77"/>
      <c r="C253" s="77"/>
      <c r="D253" s="77"/>
      <c r="E253" s="77"/>
      <c r="F253" s="77"/>
      <c r="G253" s="77"/>
      <c r="H253" s="77"/>
      <c r="I253" s="55"/>
      <c r="J253" s="98"/>
      <c r="K253" s="98"/>
    </row>
    <row r="254" spans="1:13" s="56" customFormat="1" ht="16.5" x14ac:dyDescent="0.25">
      <c r="A254" s="10" t="s">
        <v>17</v>
      </c>
      <c r="B254" s="37">
        <f>B255+B256</f>
        <v>22935</v>
      </c>
      <c r="C254" s="37"/>
      <c r="D254" s="57"/>
      <c r="E254" s="37"/>
      <c r="F254" s="12"/>
      <c r="G254" s="37">
        <f>G255+G256</f>
        <v>7064</v>
      </c>
      <c r="H254" s="13"/>
      <c r="I254" s="55"/>
      <c r="J254" s="37">
        <f>J255+J256</f>
        <v>21800</v>
      </c>
      <c r="K254" s="98"/>
    </row>
    <row r="255" spans="1:13" s="56" customFormat="1" ht="16.5" x14ac:dyDescent="0.25">
      <c r="A255" s="14" t="s">
        <v>13</v>
      </c>
      <c r="B255" s="38">
        <v>9500</v>
      </c>
      <c r="C255" s="37"/>
      <c r="D255" s="57"/>
      <c r="E255" s="37"/>
      <c r="F255" s="12"/>
      <c r="G255" s="38"/>
      <c r="H255" s="21"/>
      <c r="I255" s="55"/>
      <c r="J255" s="38">
        <v>9000</v>
      </c>
      <c r="K255" s="98"/>
    </row>
    <row r="256" spans="1:13" s="56" customFormat="1" ht="16.5" x14ac:dyDescent="0.25">
      <c r="A256" s="14" t="s">
        <v>14</v>
      </c>
      <c r="B256" s="35">
        <v>13435</v>
      </c>
      <c r="C256" s="58"/>
      <c r="D256" s="58"/>
      <c r="E256" s="58"/>
      <c r="F256" s="58"/>
      <c r="G256" s="38">
        <f>495.4+2814.4+3558.8+195.4</f>
        <v>7064</v>
      </c>
      <c r="H256" s="21"/>
      <c r="I256" s="55"/>
      <c r="J256" s="35">
        <v>12800</v>
      </c>
      <c r="K256" s="98"/>
    </row>
    <row r="257" spans="1:11" s="56" customFormat="1" ht="18.75" customHeight="1" x14ac:dyDescent="0.25">
      <c r="A257" s="14" t="s">
        <v>18</v>
      </c>
      <c r="B257" s="23"/>
      <c r="C257" s="59"/>
      <c r="D257" s="59"/>
      <c r="E257" s="59"/>
      <c r="F257" s="59"/>
      <c r="G257" s="60"/>
      <c r="H257" s="61"/>
      <c r="I257" s="55"/>
      <c r="J257" s="98"/>
      <c r="K257" s="98"/>
    </row>
    <row r="258" spans="1:11" s="56" customFormat="1" ht="34.5" customHeight="1" x14ac:dyDescent="0.25">
      <c r="A258" s="18" t="s">
        <v>79</v>
      </c>
      <c r="B258" s="23"/>
      <c r="C258" s="59"/>
      <c r="D258" s="59"/>
      <c r="E258" s="59"/>
      <c r="F258" s="59"/>
      <c r="G258" s="62"/>
      <c r="H258" s="61"/>
      <c r="I258" s="55"/>
      <c r="J258" s="98"/>
      <c r="K258" s="98"/>
    </row>
    <row r="259" spans="1:11" s="56" customFormat="1" ht="16.5" x14ac:dyDescent="0.25">
      <c r="A259" s="10" t="s">
        <v>17</v>
      </c>
      <c r="B259" s="37">
        <f>B260+B261</f>
        <v>22935</v>
      </c>
      <c r="C259" s="63">
        <f>C260+C261</f>
        <v>0</v>
      </c>
      <c r="D259" s="58">
        <f>C259*100/B259</f>
        <v>0</v>
      </c>
      <c r="E259" s="63">
        <f>E260+E261</f>
        <v>0</v>
      </c>
      <c r="F259" s="58">
        <f>E259*100/B259</f>
        <v>0</v>
      </c>
      <c r="G259" s="37">
        <f>G260+G261</f>
        <v>7064</v>
      </c>
      <c r="H259" s="13"/>
      <c r="I259" s="55"/>
      <c r="J259" s="13">
        <f>J260+J261</f>
        <v>21800</v>
      </c>
      <c r="K259" s="98"/>
    </row>
    <row r="260" spans="1:11" s="56" customFormat="1" ht="16.5" x14ac:dyDescent="0.25">
      <c r="A260" s="14" t="s">
        <v>13</v>
      </c>
      <c r="B260" s="38">
        <v>9500</v>
      </c>
      <c r="C260" s="43"/>
      <c r="D260" s="16"/>
      <c r="E260" s="43"/>
      <c r="F260" s="16"/>
      <c r="G260" s="38"/>
      <c r="H260" s="21"/>
      <c r="I260" s="55"/>
      <c r="J260" s="43">
        <v>9000</v>
      </c>
      <c r="K260" s="98"/>
    </row>
    <row r="261" spans="1:11" s="56" customFormat="1" ht="16.5" x14ac:dyDescent="0.25">
      <c r="A261" s="14" t="s">
        <v>14</v>
      </c>
      <c r="B261" s="35">
        <v>13435</v>
      </c>
      <c r="C261" s="16"/>
      <c r="D261" s="16"/>
      <c r="E261" s="16"/>
      <c r="F261" s="16"/>
      <c r="G261" s="38">
        <f>495.4+2814.4+3558.8+195.4</f>
        <v>7064</v>
      </c>
      <c r="H261" s="21"/>
      <c r="I261" s="55"/>
      <c r="J261" s="16">
        <v>12800</v>
      </c>
      <c r="K261" s="98"/>
    </row>
    <row r="262" spans="1:11" s="56" customFormat="1" ht="34.5" customHeight="1" x14ac:dyDescent="0.2">
      <c r="A262" s="77" t="s">
        <v>96</v>
      </c>
      <c r="B262" s="77"/>
      <c r="C262" s="77"/>
      <c r="D262" s="77"/>
      <c r="E262" s="77"/>
      <c r="F262" s="77"/>
      <c r="G262" s="61"/>
      <c r="H262" s="61"/>
      <c r="I262" s="55"/>
      <c r="J262" s="98"/>
      <c r="K262" s="98"/>
    </row>
    <row r="263" spans="1:11" s="56" customFormat="1" ht="16.5" x14ac:dyDescent="0.25">
      <c r="A263" s="10" t="s">
        <v>17</v>
      </c>
      <c r="B263" s="37">
        <f>B264+B265</f>
        <v>146860</v>
      </c>
      <c r="C263" s="37">
        <v>11335.7</v>
      </c>
      <c r="D263" s="57">
        <f>C263/B263*100</f>
        <v>7.718711698215988</v>
      </c>
      <c r="E263" s="37">
        <v>11335.7</v>
      </c>
      <c r="F263" s="12">
        <f>E263/B263*100</f>
        <v>7.718711698215988</v>
      </c>
      <c r="G263" s="42"/>
      <c r="H263" s="61"/>
      <c r="I263" s="55"/>
      <c r="J263" s="37">
        <v>14700</v>
      </c>
      <c r="K263" s="105">
        <f t="shared" ref="K263:K264" si="28">J263/C263*100</f>
        <v>129.67880236774084</v>
      </c>
    </row>
    <row r="264" spans="1:11" s="56" customFormat="1" ht="16.5" x14ac:dyDescent="0.2">
      <c r="A264" s="14" t="s">
        <v>13</v>
      </c>
      <c r="B264" s="38">
        <v>53160</v>
      </c>
      <c r="C264" s="38">
        <v>11335.7</v>
      </c>
      <c r="D264" s="64">
        <f>C264/B264*100</f>
        <v>21.323739653875094</v>
      </c>
      <c r="E264" s="38">
        <v>11335.7</v>
      </c>
      <c r="F264" s="16">
        <f>E264/B264*100</f>
        <v>21.323739653875094</v>
      </c>
      <c r="G264" s="16"/>
      <c r="H264" s="61"/>
      <c r="I264" s="55"/>
      <c r="J264" s="38"/>
      <c r="K264" s="105">
        <f t="shared" si="28"/>
        <v>0</v>
      </c>
    </row>
    <row r="265" spans="1:11" s="56" customFormat="1" ht="16.5" x14ac:dyDescent="0.2">
      <c r="A265" s="14" t="s">
        <v>14</v>
      </c>
      <c r="B265" s="38">
        <v>93700</v>
      </c>
      <c r="C265" s="39"/>
      <c r="D265" s="65">
        <f>C265/B265*100</f>
        <v>0</v>
      </c>
      <c r="E265" s="39"/>
      <c r="F265" s="39">
        <f>E265/B265*100</f>
        <v>0</v>
      </c>
      <c r="G265" s="16"/>
      <c r="H265" s="61"/>
      <c r="I265" s="55"/>
      <c r="J265" s="38">
        <v>14700</v>
      </c>
      <c r="K265" s="98"/>
    </row>
    <row r="266" spans="1:11" ht="33.75" customHeight="1" x14ac:dyDescent="0.2">
      <c r="A266" s="77" t="s">
        <v>97</v>
      </c>
      <c r="B266" s="77"/>
      <c r="C266" s="77"/>
      <c r="D266" s="77"/>
      <c r="E266" s="77"/>
      <c r="F266" s="77"/>
      <c r="G266" s="77"/>
      <c r="H266" s="77"/>
      <c r="I266" s="52"/>
      <c r="J266" s="93"/>
      <c r="K266" s="93"/>
    </row>
    <row r="267" spans="1:11" ht="16.5" x14ac:dyDescent="0.2">
      <c r="A267" s="10" t="s">
        <v>17</v>
      </c>
      <c r="B267" s="37">
        <f>B268+B269</f>
        <v>22000</v>
      </c>
      <c r="C267" s="12"/>
      <c r="D267" s="12"/>
      <c r="E267" s="12"/>
      <c r="F267" s="12"/>
      <c r="G267" s="12"/>
      <c r="H267" s="60"/>
      <c r="I267" s="52"/>
      <c r="J267" s="93"/>
      <c r="K267" s="93"/>
    </row>
    <row r="268" spans="1:11" ht="16.5" x14ac:dyDescent="0.2">
      <c r="A268" s="14" t="s">
        <v>13</v>
      </c>
      <c r="B268" s="38">
        <v>22000</v>
      </c>
      <c r="C268" s="16"/>
      <c r="D268" s="16"/>
      <c r="E268" s="16"/>
      <c r="F268" s="16"/>
      <c r="G268" s="16"/>
      <c r="H268" s="60"/>
      <c r="I268" s="52"/>
      <c r="J268" s="93"/>
      <c r="K268" s="93"/>
    </row>
    <row r="269" spans="1:11" ht="16.5" x14ac:dyDescent="0.25">
      <c r="A269" s="14" t="s">
        <v>14</v>
      </c>
      <c r="B269" s="22"/>
      <c r="C269" s="61"/>
      <c r="D269" s="61"/>
      <c r="E269" s="60"/>
      <c r="F269" s="60"/>
      <c r="G269" s="60"/>
      <c r="H269" s="60"/>
      <c r="I269" s="52"/>
      <c r="J269" s="93"/>
      <c r="K269" s="93"/>
    </row>
    <row r="270" spans="1:11" ht="32.25" customHeight="1" x14ac:dyDescent="0.2">
      <c r="A270" s="77" t="s">
        <v>98</v>
      </c>
      <c r="B270" s="77"/>
      <c r="C270" s="77"/>
      <c r="D270" s="77"/>
      <c r="E270" s="77"/>
      <c r="F270" s="77"/>
      <c r="G270" s="77"/>
      <c r="H270" s="77"/>
      <c r="I270" s="52"/>
      <c r="J270" s="93"/>
      <c r="K270" s="93"/>
    </row>
    <row r="271" spans="1:11" ht="16.5" x14ac:dyDescent="0.2">
      <c r="A271" s="10" t="s">
        <v>17</v>
      </c>
      <c r="B271" s="37">
        <v>20000</v>
      </c>
      <c r="C271" s="61"/>
      <c r="D271" s="61"/>
      <c r="E271" s="60"/>
      <c r="F271" s="60"/>
      <c r="G271" s="60"/>
      <c r="H271" s="60"/>
      <c r="I271" s="52"/>
      <c r="J271" s="93"/>
      <c r="K271" s="93"/>
    </row>
    <row r="272" spans="1:11" ht="16.5" x14ac:dyDescent="0.2">
      <c r="A272" s="14" t="s">
        <v>13</v>
      </c>
      <c r="B272" s="38">
        <v>20000</v>
      </c>
      <c r="C272" s="61"/>
      <c r="D272" s="61"/>
      <c r="E272" s="60"/>
      <c r="F272" s="60"/>
      <c r="G272" s="60"/>
      <c r="H272" s="60"/>
      <c r="I272" s="52"/>
      <c r="J272" s="93"/>
      <c r="K272" s="93"/>
    </row>
    <row r="273" spans="1:11" ht="15.75" customHeight="1" x14ac:dyDescent="0.25">
      <c r="A273" s="14" t="s">
        <v>14</v>
      </c>
      <c r="B273" s="22"/>
      <c r="C273" s="61"/>
      <c r="D273" s="61"/>
      <c r="E273" s="60"/>
      <c r="F273" s="60"/>
      <c r="G273" s="60"/>
      <c r="H273" s="60"/>
      <c r="I273" s="52"/>
      <c r="J273" s="93"/>
      <c r="K273" s="93"/>
    </row>
    <row r="274" spans="1:11" ht="16.5" hidden="1" x14ac:dyDescent="0.2">
      <c r="A274" s="77" t="s">
        <v>80</v>
      </c>
      <c r="B274" s="77"/>
      <c r="C274" s="77"/>
      <c r="D274" s="77"/>
      <c r="E274" s="77"/>
      <c r="F274" s="77"/>
      <c r="G274" s="77"/>
      <c r="H274" s="77"/>
      <c r="I274" s="52"/>
      <c r="J274" s="93"/>
      <c r="K274" s="93"/>
    </row>
    <row r="275" spans="1:11" ht="16.5" hidden="1" x14ac:dyDescent="0.25">
      <c r="A275" s="10" t="s">
        <v>17</v>
      </c>
      <c r="B275" s="22"/>
      <c r="C275" s="61"/>
      <c r="D275" s="61"/>
      <c r="E275" s="60"/>
      <c r="F275" s="60"/>
      <c r="G275" s="60"/>
      <c r="H275" s="60"/>
      <c r="I275" s="52"/>
      <c r="J275" s="93"/>
      <c r="K275" s="93"/>
    </row>
    <row r="276" spans="1:11" ht="16.5" hidden="1" x14ac:dyDescent="0.25">
      <c r="A276" s="14" t="s">
        <v>13</v>
      </c>
      <c r="B276" s="22"/>
      <c r="C276" s="61"/>
      <c r="D276" s="61"/>
      <c r="E276" s="60"/>
      <c r="F276" s="60"/>
      <c r="G276" s="60"/>
      <c r="H276" s="60"/>
      <c r="I276" s="52"/>
      <c r="J276" s="93"/>
      <c r="K276" s="93"/>
    </row>
    <row r="277" spans="1:11" ht="15.75" hidden="1" customHeight="1" x14ac:dyDescent="0.25">
      <c r="A277" s="14" t="s">
        <v>14</v>
      </c>
      <c r="B277" s="22"/>
      <c r="C277" s="61"/>
      <c r="D277" s="61"/>
      <c r="E277" s="60"/>
      <c r="F277" s="60"/>
      <c r="G277" s="60"/>
      <c r="H277" s="60"/>
      <c r="I277" s="52"/>
      <c r="J277" s="93"/>
      <c r="K277" s="93"/>
    </row>
    <row r="278" spans="1:11" ht="31.5" hidden="1" customHeight="1" x14ac:dyDescent="0.2">
      <c r="A278" s="77" t="s">
        <v>81</v>
      </c>
      <c r="B278" s="77"/>
      <c r="C278" s="77"/>
      <c r="D278" s="77"/>
      <c r="E278" s="77"/>
      <c r="F278" s="77"/>
      <c r="G278" s="77"/>
      <c r="H278" s="77"/>
      <c r="I278" s="52"/>
      <c r="J278" s="93"/>
      <c r="K278" s="93"/>
    </row>
    <row r="279" spans="1:11" ht="16.5" hidden="1" x14ac:dyDescent="0.25">
      <c r="A279" s="14" t="s">
        <v>17</v>
      </c>
      <c r="B279" s="41"/>
      <c r="C279" s="12"/>
      <c r="D279" s="12"/>
      <c r="E279" s="12"/>
      <c r="F279" s="12"/>
      <c r="G279" s="12"/>
      <c r="H279" s="13"/>
      <c r="I279" s="52"/>
      <c r="J279" s="93"/>
      <c r="K279" s="93"/>
    </row>
    <row r="280" spans="1:11" ht="16.5" hidden="1" x14ac:dyDescent="0.2">
      <c r="A280" s="14" t="s">
        <v>13</v>
      </c>
      <c r="B280" s="44"/>
      <c r="C280" s="44"/>
      <c r="D280" s="16"/>
      <c r="E280" s="44"/>
      <c r="F280" s="16"/>
      <c r="G280" s="16"/>
      <c r="H280" s="16"/>
      <c r="I280" s="52">
        <v>173000</v>
      </c>
      <c r="J280" s="93"/>
      <c r="K280" s="93"/>
    </row>
    <row r="281" spans="1:11" ht="16.5" hidden="1" x14ac:dyDescent="0.2">
      <c r="A281" s="14" t="s">
        <v>14</v>
      </c>
      <c r="B281" s="16"/>
      <c r="C281" s="16"/>
      <c r="D281" s="16"/>
      <c r="E281" s="16"/>
      <c r="F281" s="16"/>
      <c r="G281" s="16"/>
      <c r="H281" s="16"/>
      <c r="I281" s="52">
        <f>2256</f>
        <v>2256</v>
      </c>
      <c r="J281" s="93"/>
      <c r="K281" s="93"/>
    </row>
    <row r="282" spans="1:11" ht="16.5" hidden="1" x14ac:dyDescent="0.2">
      <c r="A282" s="77" t="s">
        <v>82</v>
      </c>
      <c r="B282" s="77"/>
      <c r="C282" s="77"/>
      <c r="D282" s="77"/>
      <c r="E282" s="77"/>
      <c r="F282" s="77"/>
      <c r="G282" s="77"/>
      <c r="H282" s="77"/>
      <c r="I282" s="52"/>
      <c r="J282" s="93"/>
      <c r="K282" s="93"/>
    </row>
    <row r="283" spans="1:11" ht="16.5" hidden="1" x14ac:dyDescent="0.25">
      <c r="A283" s="14" t="s">
        <v>17</v>
      </c>
      <c r="B283" s="22"/>
      <c r="C283" s="66"/>
      <c r="D283" s="39"/>
      <c r="E283" s="39"/>
      <c r="F283" s="39"/>
      <c r="G283" s="32"/>
      <c r="H283" s="32"/>
      <c r="I283" s="52"/>
      <c r="J283" s="93"/>
      <c r="K283" s="93"/>
    </row>
    <row r="284" spans="1:11" ht="16.5" hidden="1" x14ac:dyDescent="0.25">
      <c r="A284" s="14" t="s">
        <v>13</v>
      </c>
      <c r="B284" s="22"/>
      <c r="C284" s="66"/>
      <c r="D284" s="39"/>
      <c r="E284" s="39"/>
      <c r="F284" s="39"/>
      <c r="G284" s="32"/>
      <c r="H284" s="32"/>
      <c r="I284" s="52"/>
      <c r="J284" s="93"/>
      <c r="K284" s="93"/>
    </row>
    <row r="285" spans="1:11" ht="16.5" hidden="1" x14ac:dyDescent="0.25">
      <c r="A285" s="14" t="s">
        <v>14</v>
      </c>
      <c r="B285" s="22"/>
      <c r="C285" s="66"/>
      <c r="D285" s="39"/>
      <c r="E285" s="39"/>
      <c r="F285" s="39"/>
      <c r="G285" s="32"/>
      <c r="H285" s="32"/>
      <c r="I285" s="52"/>
      <c r="J285" s="93"/>
      <c r="K285" s="93"/>
    </row>
    <row r="286" spans="1:11" ht="32.25" customHeight="1" x14ac:dyDescent="0.2">
      <c r="A286" s="77" t="s">
        <v>99</v>
      </c>
      <c r="B286" s="77"/>
      <c r="C286" s="77"/>
      <c r="D286" s="77"/>
      <c r="E286" s="77"/>
      <c r="F286" s="77"/>
      <c r="G286" s="77"/>
      <c r="H286" s="77"/>
      <c r="I286" s="52"/>
      <c r="J286" s="93"/>
      <c r="K286" s="93"/>
    </row>
    <row r="287" spans="1:11" ht="16.5" customHeight="1" x14ac:dyDescent="0.2">
      <c r="A287" s="14" t="s">
        <v>17</v>
      </c>
      <c r="B287" s="37">
        <v>286656</v>
      </c>
      <c r="C287" s="37">
        <v>52299.023999999998</v>
      </c>
      <c r="D287" s="34">
        <f>C287/B287*100</f>
        <v>18.244524447421298</v>
      </c>
      <c r="E287" s="37">
        <v>37288.908000000003</v>
      </c>
      <c r="F287" s="34">
        <f>E287/B287*100</f>
        <v>13.008242632283991</v>
      </c>
      <c r="G287" s="53"/>
      <c r="H287" s="53"/>
      <c r="I287" s="52"/>
      <c r="J287" s="93"/>
      <c r="K287" s="93"/>
    </row>
    <row r="288" spans="1:11" ht="16.5" customHeight="1" x14ac:dyDescent="0.2">
      <c r="A288" s="14" t="s">
        <v>13</v>
      </c>
      <c r="B288" s="38">
        <v>286656</v>
      </c>
      <c r="C288" s="38">
        <v>52299.023999999998</v>
      </c>
      <c r="D288" s="36">
        <f>C288/B288*100</f>
        <v>18.244524447421298</v>
      </c>
      <c r="E288" s="38">
        <v>37288.908000000003</v>
      </c>
      <c r="F288" s="36">
        <f>E288/B288*100</f>
        <v>13.008242632283991</v>
      </c>
      <c r="G288" s="53"/>
      <c r="H288" s="53"/>
      <c r="I288" s="52"/>
      <c r="J288" s="93"/>
      <c r="K288" s="93"/>
    </row>
    <row r="289" spans="1:11" ht="15.75" customHeight="1" x14ac:dyDescent="0.25">
      <c r="A289" s="14" t="s">
        <v>14</v>
      </c>
      <c r="B289" s="30"/>
      <c r="C289" s="53"/>
      <c r="D289" s="53"/>
      <c r="E289" s="53"/>
      <c r="F289" s="53"/>
      <c r="G289" s="53"/>
      <c r="H289" s="53"/>
      <c r="I289" s="52"/>
      <c r="J289" s="93"/>
      <c r="K289" s="93"/>
    </row>
    <row r="290" spans="1:11" ht="16.5" hidden="1" x14ac:dyDescent="0.2">
      <c r="A290" s="77" t="s">
        <v>83</v>
      </c>
      <c r="B290" s="77"/>
      <c r="C290" s="77"/>
      <c r="D290" s="77"/>
      <c r="E290" s="77"/>
      <c r="F290" s="77"/>
      <c r="G290" s="77"/>
      <c r="H290" s="77"/>
      <c r="I290" s="52"/>
      <c r="J290" s="93"/>
      <c r="K290" s="93"/>
    </row>
    <row r="291" spans="1:11" ht="16.5" hidden="1" customHeight="1" x14ac:dyDescent="0.25">
      <c r="A291" s="14" t="s">
        <v>17</v>
      </c>
      <c r="B291" s="13"/>
      <c r="C291" s="53"/>
      <c r="D291" s="53"/>
      <c r="E291" s="53"/>
      <c r="F291" s="53"/>
      <c r="G291" s="53"/>
      <c r="H291" s="53"/>
      <c r="I291" s="52"/>
      <c r="J291" s="93"/>
      <c r="K291" s="93"/>
    </row>
    <row r="292" spans="1:11" ht="16.5" hidden="1" customHeight="1" x14ac:dyDescent="0.25">
      <c r="A292" s="14" t="s">
        <v>13</v>
      </c>
      <c r="B292" s="21"/>
      <c r="C292" s="53"/>
      <c r="D292" s="53"/>
      <c r="E292" s="53"/>
      <c r="F292" s="53"/>
      <c r="G292" s="53"/>
      <c r="H292" s="53"/>
      <c r="I292" s="52"/>
      <c r="J292" s="93"/>
      <c r="K292" s="93"/>
    </row>
    <row r="293" spans="1:11" ht="16.5" hidden="1" customHeight="1" x14ac:dyDescent="0.25">
      <c r="A293" s="14" t="s">
        <v>14</v>
      </c>
      <c r="B293" s="22"/>
      <c r="C293" s="53"/>
      <c r="D293" s="53"/>
      <c r="E293" s="53"/>
      <c r="F293" s="53"/>
      <c r="G293" s="53"/>
      <c r="H293" s="53"/>
      <c r="I293" s="52"/>
      <c r="J293" s="93"/>
      <c r="K293" s="93"/>
    </row>
    <row r="294" spans="1:11" ht="34.5" customHeight="1" x14ac:dyDescent="0.2">
      <c r="A294" s="77" t="s">
        <v>100</v>
      </c>
      <c r="B294" s="77"/>
      <c r="C294" s="77"/>
      <c r="D294" s="77"/>
      <c r="E294" s="77"/>
      <c r="F294" s="77"/>
      <c r="G294" s="77"/>
      <c r="H294" s="77"/>
      <c r="I294" s="52"/>
      <c r="J294" s="93"/>
      <c r="K294" s="93"/>
    </row>
    <row r="295" spans="1:11" ht="16.5" customHeight="1" x14ac:dyDescent="0.2">
      <c r="A295" s="14" t="s">
        <v>17</v>
      </c>
      <c r="B295" s="37">
        <f>B296+B297</f>
        <v>14300</v>
      </c>
      <c r="C295" s="37">
        <v>5602.7</v>
      </c>
      <c r="D295" s="34">
        <f>C295/B295*100</f>
        <v>39.179720279720279</v>
      </c>
      <c r="E295" s="37">
        <f>E296+E297</f>
        <v>5244.7370000000001</v>
      </c>
      <c r="F295" s="34">
        <f>E295/B295*100</f>
        <v>36.676482517482519</v>
      </c>
      <c r="G295" s="53">
        <v>680.75</v>
      </c>
      <c r="H295" s="53"/>
      <c r="I295" s="52"/>
      <c r="J295" s="74">
        <v>680.75</v>
      </c>
      <c r="K295" s="105">
        <f t="shared" ref="K295:K296" si="29">J295/C295*100</f>
        <v>12.150391775394006</v>
      </c>
    </row>
    <row r="296" spans="1:11" ht="16.5" customHeight="1" x14ac:dyDescent="0.2">
      <c r="A296" s="14" t="s">
        <v>13</v>
      </c>
      <c r="B296" s="38">
        <v>13000</v>
      </c>
      <c r="C296" s="38">
        <v>5602.7</v>
      </c>
      <c r="D296" s="36">
        <f>C296/B296*100</f>
        <v>43.097692307692306</v>
      </c>
      <c r="E296" s="38">
        <v>4888.7370000000001</v>
      </c>
      <c r="F296" s="36">
        <f>E296/B296*100</f>
        <v>37.60566923076923</v>
      </c>
      <c r="G296" s="28">
        <v>680.75</v>
      </c>
      <c r="H296" s="53"/>
      <c r="I296" s="52"/>
      <c r="J296" s="28">
        <v>680.75</v>
      </c>
      <c r="K296" s="105">
        <f t="shared" si="29"/>
        <v>12.150391775394006</v>
      </c>
    </row>
    <row r="297" spans="1:11" ht="16.5" customHeight="1" x14ac:dyDescent="0.2">
      <c r="A297" s="14" t="s">
        <v>14</v>
      </c>
      <c r="B297" s="38">
        <v>1300</v>
      </c>
      <c r="C297" s="37"/>
      <c r="D297" s="53"/>
      <c r="E297" s="38">
        <v>356</v>
      </c>
      <c r="F297" s="53"/>
      <c r="G297" s="53"/>
      <c r="H297" s="53"/>
      <c r="I297" s="52"/>
      <c r="J297" s="93"/>
      <c r="K297" s="93"/>
    </row>
    <row r="298" spans="1:11" ht="36" customHeight="1" x14ac:dyDescent="0.2">
      <c r="A298" s="77" t="s">
        <v>101</v>
      </c>
      <c r="B298" s="77"/>
      <c r="C298" s="77"/>
      <c r="D298" s="77"/>
      <c r="E298" s="77"/>
      <c r="F298" s="77"/>
      <c r="G298" s="77"/>
      <c r="H298" s="77"/>
      <c r="I298" s="52"/>
      <c r="J298" s="93"/>
      <c r="K298" s="93"/>
    </row>
    <row r="299" spans="1:11" ht="16.5" customHeight="1" x14ac:dyDescent="0.2">
      <c r="A299" s="14" t="s">
        <v>17</v>
      </c>
      <c r="B299" s="37">
        <v>20000</v>
      </c>
      <c r="C299" s="37">
        <v>11386.6</v>
      </c>
      <c r="D299" s="34">
        <f t="shared" ref="D299:D300" si="30">C299/B299*100</f>
        <v>56.933</v>
      </c>
      <c r="E299" s="37">
        <v>11189.008</v>
      </c>
      <c r="F299" s="34">
        <f t="shared" ref="F299:F300" si="31">E299/B299*100</f>
        <v>55.945039999999999</v>
      </c>
      <c r="G299" s="53"/>
      <c r="H299" s="53"/>
      <c r="I299" s="52"/>
      <c r="J299" s="93"/>
      <c r="K299" s="93"/>
    </row>
    <row r="300" spans="1:11" ht="16.5" customHeight="1" x14ac:dyDescent="0.2">
      <c r="A300" s="14" t="s">
        <v>13</v>
      </c>
      <c r="B300" s="38">
        <v>20000</v>
      </c>
      <c r="C300" s="38">
        <v>11386.6</v>
      </c>
      <c r="D300" s="36">
        <f t="shared" si="30"/>
        <v>56.933</v>
      </c>
      <c r="E300" s="38">
        <v>11189.008</v>
      </c>
      <c r="F300" s="36">
        <f t="shared" si="31"/>
        <v>55.945039999999999</v>
      </c>
      <c r="G300" s="53"/>
      <c r="H300" s="53"/>
      <c r="I300" s="52"/>
      <c r="J300" s="93"/>
      <c r="K300" s="93"/>
    </row>
    <row r="301" spans="1:11" ht="16.5" customHeight="1" x14ac:dyDescent="0.25">
      <c r="A301" s="14" t="s">
        <v>14</v>
      </c>
      <c r="B301" s="13"/>
      <c r="C301" s="53"/>
      <c r="D301" s="53"/>
      <c r="E301" s="28"/>
      <c r="F301" s="53"/>
      <c r="G301" s="53"/>
      <c r="H301" s="53"/>
      <c r="I301" s="52"/>
      <c r="J301" s="93"/>
      <c r="K301" s="93"/>
    </row>
    <row r="302" spans="1:11" ht="31.5" customHeight="1" x14ac:dyDescent="0.2">
      <c r="A302" s="77" t="s">
        <v>102</v>
      </c>
      <c r="B302" s="77"/>
      <c r="C302" s="77"/>
      <c r="D302" s="77"/>
      <c r="E302" s="77"/>
      <c r="F302" s="77"/>
      <c r="G302" s="77"/>
      <c r="H302" s="77"/>
      <c r="I302" s="52"/>
      <c r="J302" s="93"/>
      <c r="K302" s="93"/>
    </row>
    <row r="303" spans="1:11" ht="16.5" customHeight="1" x14ac:dyDescent="0.25">
      <c r="A303" s="14" t="s">
        <v>17</v>
      </c>
      <c r="B303" s="34">
        <v>291988.09999999998</v>
      </c>
      <c r="C303" s="34">
        <v>172246.7</v>
      </c>
      <c r="D303" s="13">
        <f>C303/B303*100</f>
        <v>58.990999975683941</v>
      </c>
      <c r="E303" s="34">
        <v>170820.5</v>
      </c>
      <c r="F303" s="34">
        <f>E303/B303*100</f>
        <v>58.502555412360991</v>
      </c>
      <c r="G303" s="37">
        <v>53028.687000000005</v>
      </c>
      <c r="H303" s="53"/>
      <c r="I303" s="52"/>
      <c r="J303" s="103">
        <v>76874.2</v>
      </c>
      <c r="K303" s="105">
        <f t="shared" ref="K303:K304" si="32">J303/C303*100</f>
        <v>44.630288998279788</v>
      </c>
    </row>
    <row r="304" spans="1:11" ht="16.5" customHeight="1" x14ac:dyDescent="0.2">
      <c r="A304" s="14" t="s">
        <v>13</v>
      </c>
      <c r="B304" s="38">
        <v>291988.09999999998</v>
      </c>
      <c r="C304" s="36">
        <v>172246.7</v>
      </c>
      <c r="D304" s="36">
        <f>C304/B304*100</f>
        <v>58.990999975683941</v>
      </c>
      <c r="E304" s="36">
        <v>170820.5</v>
      </c>
      <c r="F304" s="36">
        <f>E304/B304*100</f>
        <v>58.502555412360991</v>
      </c>
      <c r="G304" s="36">
        <v>76874.2</v>
      </c>
      <c r="H304" s="53"/>
      <c r="I304" s="52"/>
      <c r="J304" s="104">
        <v>76874.2</v>
      </c>
      <c r="K304" s="105">
        <f t="shared" si="32"/>
        <v>44.630288998279788</v>
      </c>
    </row>
    <row r="305" spans="1:13" ht="16.5" customHeight="1" x14ac:dyDescent="0.25">
      <c r="A305" s="14" t="s">
        <v>14</v>
      </c>
      <c r="B305" s="13"/>
      <c r="C305" s="53"/>
      <c r="D305" s="53"/>
      <c r="E305" s="12"/>
      <c r="F305" s="53"/>
      <c r="G305" s="53"/>
      <c r="H305" s="53"/>
      <c r="I305" s="52"/>
      <c r="J305" s="93"/>
      <c r="K305" s="93"/>
    </row>
    <row r="306" spans="1:13" ht="12.75" customHeight="1" x14ac:dyDescent="0.2">
      <c r="A306" s="85" t="s">
        <v>84</v>
      </c>
      <c r="B306" s="86"/>
      <c r="C306" s="86"/>
      <c r="D306" s="86"/>
      <c r="E306" s="86"/>
      <c r="F306" s="86"/>
      <c r="G306" s="86"/>
      <c r="H306" s="87"/>
      <c r="I306" s="52"/>
      <c r="J306" s="93"/>
      <c r="K306" s="93"/>
      <c r="L306" s="72">
        <f>B308+B312+B320+B324+B328+B336</f>
        <v>308742.5</v>
      </c>
      <c r="M306" s="72">
        <f>B309+B313+B321+B325+B329+B337</f>
        <v>63742.5</v>
      </c>
    </row>
    <row r="307" spans="1:13" ht="35.25" customHeight="1" x14ac:dyDescent="0.2">
      <c r="A307" s="77" t="s">
        <v>103</v>
      </c>
      <c r="B307" s="77"/>
      <c r="C307" s="77"/>
      <c r="D307" s="77"/>
      <c r="E307" s="77"/>
      <c r="F307" s="77"/>
      <c r="G307" s="77"/>
      <c r="H307" s="77"/>
      <c r="I307" s="52"/>
      <c r="J307" s="93"/>
      <c r="K307" s="93"/>
    </row>
    <row r="308" spans="1:13" ht="16.5" x14ac:dyDescent="0.25">
      <c r="A308" s="14" t="s">
        <v>17</v>
      </c>
      <c r="B308" s="37">
        <v>4500</v>
      </c>
      <c r="C308" s="37">
        <v>3375</v>
      </c>
      <c r="D308" s="13">
        <f>C308/B308*100</f>
        <v>75</v>
      </c>
      <c r="E308" s="37">
        <v>3317</v>
      </c>
      <c r="F308" s="12">
        <f>E308/B308*100</f>
        <v>73.711111111111123</v>
      </c>
      <c r="G308" s="53"/>
      <c r="H308" s="53"/>
      <c r="I308" s="52"/>
      <c r="J308" s="93"/>
      <c r="K308" s="93"/>
    </row>
    <row r="309" spans="1:13" ht="16.5" x14ac:dyDescent="0.25">
      <c r="A309" s="14" t="s">
        <v>13</v>
      </c>
      <c r="B309" s="38">
        <v>4500</v>
      </c>
      <c r="C309" s="38">
        <v>3375</v>
      </c>
      <c r="D309" s="21">
        <f>C309/B309*100</f>
        <v>75</v>
      </c>
      <c r="E309" s="38">
        <v>3317</v>
      </c>
      <c r="F309" s="16">
        <f>E309/B309*100</f>
        <v>73.711111111111123</v>
      </c>
      <c r="G309" s="53"/>
      <c r="H309" s="53"/>
      <c r="I309" s="52"/>
      <c r="J309" s="93"/>
      <c r="K309" s="93"/>
    </row>
    <row r="310" spans="1:13" ht="16.5" x14ac:dyDescent="0.25">
      <c r="A310" s="14" t="s">
        <v>14</v>
      </c>
      <c r="B310" s="22"/>
      <c r="C310" s="53"/>
      <c r="D310" s="53"/>
      <c r="E310" s="53"/>
      <c r="F310" s="53"/>
      <c r="G310" s="53"/>
      <c r="H310" s="53"/>
      <c r="I310" s="52"/>
      <c r="J310" s="93"/>
      <c r="K310" s="93"/>
    </row>
    <row r="311" spans="1:13" ht="21.75" customHeight="1" x14ac:dyDescent="0.2">
      <c r="A311" s="77" t="s">
        <v>104</v>
      </c>
      <c r="B311" s="77"/>
      <c r="C311" s="77"/>
      <c r="D311" s="77"/>
      <c r="E311" s="77"/>
      <c r="F311" s="77"/>
      <c r="G311" s="77"/>
      <c r="H311" s="77"/>
      <c r="I311" s="52"/>
      <c r="J311" s="93"/>
      <c r="K311" s="93"/>
    </row>
    <row r="312" spans="1:13" ht="15.75" customHeight="1" x14ac:dyDescent="0.25">
      <c r="A312" s="14" t="s">
        <v>17</v>
      </c>
      <c r="B312" s="37">
        <v>2000</v>
      </c>
      <c r="C312" s="30">
        <v>914.3</v>
      </c>
      <c r="D312" s="13">
        <f>C312/B312*100</f>
        <v>45.715000000000003</v>
      </c>
      <c r="E312" s="12">
        <v>434.21</v>
      </c>
      <c r="F312" s="12">
        <f>E312/B312*100</f>
        <v>21.7105</v>
      </c>
      <c r="G312" s="32"/>
      <c r="H312" s="32"/>
      <c r="I312" s="52"/>
      <c r="J312" s="76">
        <v>200</v>
      </c>
      <c r="K312" s="105">
        <f t="shared" ref="K312:K313" si="33">J312/C312*100</f>
        <v>21.874658208465494</v>
      </c>
    </row>
    <row r="313" spans="1:13" ht="15.75" customHeight="1" x14ac:dyDescent="0.25">
      <c r="A313" s="14" t="s">
        <v>13</v>
      </c>
      <c r="B313" s="38">
        <v>2000</v>
      </c>
      <c r="C313" s="22">
        <v>914.3</v>
      </c>
      <c r="D313" s="21">
        <f>C313/B313*100</f>
        <v>45.715000000000003</v>
      </c>
      <c r="E313" s="16">
        <v>434.21</v>
      </c>
      <c r="F313" s="12">
        <f>E313/B313*100</f>
        <v>21.7105</v>
      </c>
      <c r="G313" s="32"/>
      <c r="H313" s="32"/>
      <c r="I313" s="52"/>
      <c r="J313" s="22">
        <v>200</v>
      </c>
      <c r="K313" s="105">
        <f t="shared" si="33"/>
        <v>21.874658208465494</v>
      </c>
    </row>
    <row r="314" spans="1:13" ht="15" customHeight="1" x14ac:dyDescent="0.25">
      <c r="A314" s="14" t="s">
        <v>14</v>
      </c>
      <c r="B314" s="13"/>
      <c r="C314" s="22"/>
      <c r="D314" s="16"/>
      <c r="E314" s="16"/>
      <c r="F314" s="16"/>
      <c r="G314" s="32"/>
      <c r="H314" s="32"/>
      <c r="I314" s="52"/>
      <c r="J314" s="93"/>
      <c r="K314" s="93"/>
    </row>
    <row r="315" spans="1:13" ht="0.75" hidden="1" customHeight="1" x14ac:dyDescent="0.2">
      <c r="A315" s="77" t="s">
        <v>85</v>
      </c>
      <c r="B315" s="77"/>
      <c r="C315" s="77"/>
      <c r="D315" s="77">
        <v>58924</v>
      </c>
      <c r="E315" s="77"/>
      <c r="F315" s="77"/>
      <c r="G315" s="77"/>
      <c r="H315" s="77"/>
      <c r="J315" s="94"/>
      <c r="K315" s="94"/>
    </row>
    <row r="316" spans="1:13" ht="15.75" hidden="1" customHeight="1" x14ac:dyDescent="0.2">
      <c r="A316" s="77" t="s">
        <v>17</v>
      </c>
      <c r="B316" s="77">
        <v>7000</v>
      </c>
      <c r="C316" s="77"/>
      <c r="D316" s="77"/>
      <c r="E316" s="77">
        <v>4000</v>
      </c>
      <c r="F316" s="77">
        <f>E316/B316*100</f>
        <v>57.142857142857139</v>
      </c>
      <c r="G316" s="77"/>
      <c r="H316" s="77"/>
      <c r="J316" s="94"/>
      <c r="K316" s="94"/>
    </row>
    <row r="317" spans="1:13" ht="13.5" hidden="1" customHeight="1" x14ac:dyDescent="0.2">
      <c r="A317" s="77" t="s">
        <v>13</v>
      </c>
      <c r="B317" s="77"/>
      <c r="C317" s="77"/>
      <c r="D317" s="77"/>
      <c r="E317" s="77"/>
      <c r="F317" s="77"/>
      <c r="G317" s="77"/>
      <c r="H317" s="77"/>
      <c r="J317" s="94"/>
      <c r="K317" s="94"/>
    </row>
    <row r="318" spans="1:13" ht="15.75" hidden="1" customHeight="1" x14ac:dyDescent="0.2">
      <c r="A318" s="77" t="s">
        <v>14</v>
      </c>
      <c r="B318" s="77">
        <v>7000</v>
      </c>
      <c r="C318" s="77"/>
      <c r="D318" s="77"/>
      <c r="E318" s="77">
        <v>4000</v>
      </c>
      <c r="F318" s="77">
        <f>E318/B318*100</f>
        <v>57.142857142857139</v>
      </c>
      <c r="G318" s="77"/>
      <c r="H318" s="77"/>
      <c r="J318" s="94"/>
      <c r="K318" s="94"/>
    </row>
    <row r="319" spans="1:13" ht="33" customHeight="1" x14ac:dyDescent="0.2">
      <c r="A319" s="77" t="s">
        <v>105</v>
      </c>
      <c r="B319" s="77"/>
      <c r="C319" s="77"/>
      <c r="D319" s="77"/>
      <c r="E319" s="77"/>
      <c r="F319" s="77"/>
      <c r="G319" s="77"/>
      <c r="H319" s="77"/>
      <c r="J319" s="94"/>
      <c r="K319" s="94"/>
    </row>
    <row r="320" spans="1:13" ht="15.75" x14ac:dyDescent="0.25">
      <c r="A320" s="14" t="s">
        <v>17</v>
      </c>
      <c r="B320" s="37">
        <f>+B321+B322</f>
        <v>255000</v>
      </c>
      <c r="C320" s="37">
        <f>+C321+C322</f>
        <v>3096</v>
      </c>
      <c r="D320" s="13">
        <f>C320/B320*100</f>
        <v>1.2141176470588235</v>
      </c>
      <c r="E320" s="37">
        <f>+E321+E322</f>
        <v>2958.7959999999998</v>
      </c>
      <c r="F320" s="12">
        <f>E320/B320*100</f>
        <v>1.160312156862745</v>
      </c>
      <c r="G320" s="67"/>
      <c r="H320" s="67"/>
      <c r="J320" s="94"/>
      <c r="K320" s="94"/>
    </row>
    <row r="321" spans="1:11" ht="15.75" x14ac:dyDescent="0.25">
      <c r="A321" s="14" t="s">
        <v>13</v>
      </c>
      <c r="B321" s="38">
        <v>10000</v>
      </c>
      <c r="C321" s="38">
        <v>3096</v>
      </c>
      <c r="D321" s="21">
        <f>C321/B321*100</f>
        <v>30.959999999999997</v>
      </c>
      <c r="E321" s="38">
        <v>2958.7959999999998</v>
      </c>
      <c r="F321" s="16">
        <f>E321/B321*100</f>
        <v>29.587959999999995</v>
      </c>
      <c r="G321" s="67"/>
      <c r="H321" s="67"/>
      <c r="J321" s="94"/>
      <c r="K321" s="94"/>
    </row>
    <row r="322" spans="1:11" ht="15.75" x14ac:dyDescent="0.25">
      <c r="A322" s="14" t="s">
        <v>14</v>
      </c>
      <c r="B322" s="38">
        <v>245000</v>
      </c>
      <c r="C322" s="38"/>
      <c r="D322" s="68">
        <f>C322/B322*100</f>
        <v>0</v>
      </c>
      <c r="E322" s="69"/>
      <c r="F322" s="70">
        <f>E322/B322*100</f>
        <v>0</v>
      </c>
      <c r="G322" s="67"/>
      <c r="H322" s="67"/>
      <c r="J322" s="94"/>
      <c r="K322" s="94"/>
    </row>
    <row r="323" spans="1:11" ht="21.75" customHeight="1" x14ac:dyDescent="0.2">
      <c r="A323" s="77" t="s">
        <v>106</v>
      </c>
      <c r="B323" s="77"/>
      <c r="C323" s="77"/>
      <c r="D323" s="77"/>
      <c r="E323" s="77"/>
      <c r="F323" s="77"/>
      <c r="G323" s="77"/>
      <c r="H323" s="77"/>
      <c r="J323" s="94"/>
      <c r="K323" s="94"/>
    </row>
    <row r="324" spans="1:11" ht="15.75" x14ac:dyDescent="0.25">
      <c r="A324" s="14" t="s">
        <v>17</v>
      </c>
      <c r="B324" s="37">
        <v>41374.5</v>
      </c>
      <c r="C324" s="13">
        <v>626.75</v>
      </c>
      <c r="D324" s="13">
        <f>C324/B324*100</f>
        <v>1.5148219313828566</v>
      </c>
      <c r="E324" s="13">
        <v>570.37300000000005</v>
      </c>
      <c r="F324" s="12">
        <f>E324/B324*100</f>
        <v>1.3785616744613229</v>
      </c>
      <c r="G324" s="67"/>
      <c r="H324" s="67"/>
      <c r="J324" s="94"/>
      <c r="K324" s="94"/>
    </row>
    <row r="325" spans="1:11" ht="15.75" x14ac:dyDescent="0.25">
      <c r="A325" s="14" t="s">
        <v>13</v>
      </c>
      <c r="B325" s="38">
        <v>41374.5</v>
      </c>
      <c r="C325" s="21">
        <v>626.75</v>
      </c>
      <c r="D325" s="21">
        <f>C325/B325*100</f>
        <v>1.5148219313828566</v>
      </c>
      <c r="E325" s="21">
        <v>570.37300000000005</v>
      </c>
      <c r="F325" s="16">
        <f>E325/B325*100</f>
        <v>1.3785616744613229</v>
      </c>
      <c r="G325" s="67"/>
      <c r="H325" s="67"/>
      <c r="J325" s="94"/>
      <c r="K325" s="94"/>
    </row>
    <row r="326" spans="1:11" ht="15.75" x14ac:dyDescent="0.2">
      <c r="A326" s="14" t="s">
        <v>14</v>
      </c>
      <c r="B326" s="67"/>
      <c r="C326" s="67"/>
      <c r="D326" s="67"/>
      <c r="E326" s="67"/>
      <c r="F326" s="67"/>
      <c r="G326" s="67"/>
      <c r="H326" s="67"/>
      <c r="J326" s="94"/>
      <c r="K326" s="94"/>
    </row>
    <row r="327" spans="1:11" ht="26.25" customHeight="1" x14ac:dyDescent="0.2">
      <c r="A327" s="77" t="s">
        <v>107</v>
      </c>
      <c r="B327" s="77"/>
      <c r="C327" s="77"/>
      <c r="D327" s="77"/>
      <c r="E327" s="77"/>
      <c r="F327" s="77"/>
      <c r="G327" s="77"/>
      <c r="H327" s="77"/>
      <c r="J327" s="94"/>
      <c r="K327" s="94"/>
    </row>
    <row r="328" spans="1:11" ht="15.75" x14ac:dyDescent="0.25">
      <c r="A328" s="14" t="s">
        <v>17</v>
      </c>
      <c r="B328" s="37">
        <v>5170</v>
      </c>
      <c r="C328" s="37">
        <v>2361.4</v>
      </c>
      <c r="D328" s="13">
        <f>C328/B328*100</f>
        <v>45.67504835589942</v>
      </c>
      <c r="E328" s="13">
        <f>958.1+236.5</f>
        <v>1194.5999999999999</v>
      </c>
      <c r="F328" s="12">
        <f>E328/B328*100</f>
        <v>23.106382978723403</v>
      </c>
      <c r="G328" s="67"/>
      <c r="H328" s="67"/>
      <c r="J328" s="94"/>
      <c r="K328" s="94"/>
    </row>
    <row r="329" spans="1:11" ht="15.75" x14ac:dyDescent="0.25">
      <c r="A329" s="14" t="s">
        <v>13</v>
      </c>
      <c r="B329" s="38">
        <v>5170</v>
      </c>
      <c r="C329" s="38">
        <v>2361.4</v>
      </c>
      <c r="D329" s="21">
        <f>C329/B329*100</f>
        <v>45.67504835589942</v>
      </c>
      <c r="E329" s="21">
        <f>958.1+236.5</f>
        <v>1194.5999999999999</v>
      </c>
      <c r="F329" s="16">
        <f>E329/B329*100</f>
        <v>23.106382978723403</v>
      </c>
      <c r="G329" s="67"/>
      <c r="H329" s="67"/>
      <c r="J329" s="94"/>
      <c r="K329" s="94"/>
    </row>
    <row r="330" spans="1:11" ht="15.75" x14ac:dyDescent="0.2">
      <c r="A330" s="14" t="s">
        <v>14</v>
      </c>
      <c r="B330" s="67"/>
      <c r="C330" s="67"/>
      <c r="D330" s="67"/>
      <c r="E330" s="67"/>
      <c r="F330" s="67"/>
      <c r="G330" s="67"/>
      <c r="H330" s="67"/>
      <c r="J330" s="94"/>
      <c r="K330" s="94"/>
    </row>
    <row r="331" spans="1:11" ht="15.75" hidden="1" x14ac:dyDescent="0.2">
      <c r="A331" s="77" t="s">
        <v>86</v>
      </c>
      <c r="B331" s="77"/>
      <c r="C331" s="77"/>
      <c r="D331" s="77"/>
      <c r="E331" s="77"/>
      <c r="F331" s="77"/>
      <c r="G331" s="77"/>
      <c r="H331" s="77"/>
      <c r="J331" s="94"/>
      <c r="K331" s="94"/>
    </row>
    <row r="332" spans="1:11" ht="15.75" hidden="1" x14ac:dyDescent="0.2">
      <c r="A332" s="14" t="s">
        <v>17</v>
      </c>
      <c r="B332" s="67"/>
      <c r="C332" s="67"/>
      <c r="D332" s="67"/>
      <c r="E332" s="67"/>
      <c r="F332" s="67"/>
      <c r="G332" s="67"/>
      <c r="H332" s="67"/>
      <c r="J332" s="94"/>
      <c r="K332" s="94"/>
    </row>
    <row r="333" spans="1:11" ht="15.75" hidden="1" x14ac:dyDescent="0.2">
      <c r="A333" s="14" t="s">
        <v>13</v>
      </c>
      <c r="B333" s="67"/>
      <c r="C333" s="67"/>
      <c r="D333" s="67"/>
      <c r="E333" s="67"/>
      <c r="F333" s="67"/>
      <c r="G333" s="67"/>
      <c r="H333" s="67"/>
      <c r="J333" s="94"/>
      <c r="K333" s="94"/>
    </row>
    <row r="334" spans="1:11" ht="15.75" hidden="1" x14ac:dyDescent="0.2">
      <c r="A334" s="14" t="s">
        <v>14</v>
      </c>
      <c r="B334" s="67"/>
      <c r="C334" s="67"/>
      <c r="D334" s="67"/>
      <c r="E334" s="67"/>
      <c r="F334" s="67"/>
      <c r="G334" s="67"/>
      <c r="H334" s="67"/>
      <c r="J334" s="94"/>
      <c r="K334" s="94"/>
    </row>
    <row r="335" spans="1:11" ht="32.25" customHeight="1" x14ac:dyDescent="0.2">
      <c r="A335" s="81" t="s">
        <v>108</v>
      </c>
      <c r="B335" s="82"/>
      <c r="C335" s="82"/>
      <c r="D335" s="82"/>
      <c r="E335" s="82"/>
      <c r="F335" s="82"/>
      <c r="G335" s="82"/>
      <c r="H335" s="83"/>
      <c r="J335" s="94"/>
      <c r="K335" s="94"/>
    </row>
    <row r="336" spans="1:11" ht="15.75" x14ac:dyDescent="0.25">
      <c r="A336" s="14" t="s">
        <v>17</v>
      </c>
      <c r="B336" s="13">
        <v>698</v>
      </c>
      <c r="C336" s="13">
        <v>453.5</v>
      </c>
      <c r="D336" s="13">
        <f>C336/B336*100</f>
        <v>64.971346704871053</v>
      </c>
      <c r="E336" s="13">
        <v>453.3</v>
      </c>
      <c r="F336" s="12">
        <f>E336/B336*100</f>
        <v>64.94269340974212</v>
      </c>
      <c r="G336" s="67"/>
      <c r="H336" s="67"/>
      <c r="J336" s="94"/>
      <c r="K336" s="94"/>
    </row>
    <row r="337" spans="1:11" ht="15.75" x14ac:dyDescent="0.25">
      <c r="A337" s="14" t="s">
        <v>13</v>
      </c>
      <c r="B337" s="21">
        <v>698</v>
      </c>
      <c r="C337" s="21">
        <v>453.5</v>
      </c>
      <c r="D337" s="21">
        <f>C337/B337*100</f>
        <v>64.971346704871053</v>
      </c>
      <c r="E337" s="21">
        <v>453.3</v>
      </c>
      <c r="F337" s="16">
        <f>E337/B337*100</f>
        <v>64.94269340974212</v>
      </c>
      <c r="G337" s="67"/>
      <c r="H337" s="67"/>
      <c r="J337" s="94"/>
      <c r="K337" s="94"/>
    </row>
    <row r="338" spans="1:11" ht="15.75" x14ac:dyDescent="0.2">
      <c r="A338" s="14" t="s">
        <v>14</v>
      </c>
      <c r="B338" s="67"/>
      <c r="C338" s="67"/>
      <c r="D338" s="67"/>
      <c r="E338" s="67"/>
      <c r="F338" s="67"/>
      <c r="G338" s="67"/>
      <c r="H338" s="67"/>
      <c r="J338" s="94"/>
      <c r="K338" s="94"/>
    </row>
  </sheetData>
  <mergeCells count="91">
    <mergeCell ref="A9:K9"/>
    <mergeCell ref="A319:H319"/>
    <mergeCell ref="A323:H323"/>
    <mergeCell ref="A327:H327"/>
    <mergeCell ref="A331:H331"/>
    <mergeCell ref="A335:H335"/>
    <mergeCell ref="A318:H318"/>
    <mergeCell ref="A286:H286"/>
    <mergeCell ref="A290:H290"/>
    <mergeCell ref="A294:H294"/>
    <mergeCell ref="A298:H298"/>
    <mergeCell ref="A302:H302"/>
    <mergeCell ref="A306:H306"/>
    <mergeCell ref="A307:H307"/>
    <mergeCell ref="A311:H311"/>
    <mergeCell ref="A315:H315"/>
    <mergeCell ref="A316:H316"/>
    <mergeCell ref="A317:H317"/>
    <mergeCell ref="A282:H282"/>
    <mergeCell ref="A232:H232"/>
    <mergeCell ref="A236:H236"/>
    <mergeCell ref="A240:H240"/>
    <mergeCell ref="A244:H244"/>
    <mergeCell ref="A248:H248"/>
    <mergeCell ref="A252:H252"/>
    <mergeCell ref="A253:H253"/>
    <mergeCell ref="A266:H266"/>
    <mergeCell ref="A270:H270"/>
    <mergeCell ref="A274:H274"/>
    <mergeCell ref="A278:H278"/>
    <mergeCell ref="A262:F262"/>
    <mergeCell ref="A228:H228"/>
    <mergeCell ref="A186:H186"/>
    <mergeCell ref="A190:H190"/>
    <mergeCell ref="A194:H194"/>
    <mergeCell ref="A198:H198"/>
    <mergeCell ref="A202:H202"/>
    <mergeCell ref="A206:H206"/>
    <mergeCell ref="A210:H210"/>
    <mergeCell ref="A214:H214"/>
    <mergeCell ref="A218:H218"/>
    <mergeCell ref="A222:H222"/>
    <mergeCell ref="A223:H223"/>
    <mergeCell ref="A227:F227"/>
    <mergeCell ref="A182:H182"/>
    <mergeCell ref="A144:H144"/>
    <mergeCell ref="A145:H145"/>
    <mergeCell ref="A149:H149"/>
    <mergeCell ref="A153:H153"/>
    <mergeCell ref="A157:H157"/>
    <mergeCell ref="A161:H161"/>
    <mergeCell ref="A165:H165"/>
    <mergeCell ref="A169:H169"/>
    <mergeCell ref="A173:H173"/>
    <mergeCell ref="A174:H174"/>
    <mergeCell ref="A178:H178"/>
    <mergeCell ref="A140:H140"/>
    <mergeCell ref="A102:H102"/>
    <mergeCell ref="A106:H106"/>
    <mergeCell ref="A110:H110"/>
    <mergeCell ref="A114:H114"/>
    <mergeCell ref="A115:H115"/>
    <mergeCell ref="A119:H119"/>
    <mergeCell ref="A123:H123"/>
    <mergeCell ref="A127:H127"/>
    <mergeCell ref="A131:H131"/>
    <mergeCell ref="A135:H135"/>
    <mergeCell ref="A136:H136"/>
    <mergeCell ref="A98:H98"/>
    <mergeCell ref="A60:H60"/>
    <mergeCell ref="A64:H64"/>
    <mergeCell ref="A68:H68"/>
    <mergeCell ref="A72:H72"/>
    <mergeCell ref="A73:H73"/>
    <mergeCell ref="A77:H77"/>
    <mergeCell ref="A81:H81"/>
    <mergeCell ref="A85:H85"/>
    <mergeCell ref="A89:H89"/>
    <mergeCell ref="A93:H93"/>
    <mergeCell ref="A94:H94"/>
    <mergeCell ref="A56:H56"/>
    <mergeCell ref="A10:H10"/>
    <mergeCell ref="A39:H39"/>
    <mergeCell ref="A43:H43"/>
    <mergeCell ref="A47:H47"/>
    <mergeCell ref="A51:H51"/>
    <mergeCell ref="A52:H52"/>
    <mergeCell ref="A4:K4"/>
    <mergeCell ref="A3:K3"/>
    <mergeCell ref="A2:K2"/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colBreaks count="1" manualBreakCount="1">
    <brk id="11" max="3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2013-11-26T12:53:14Z</dcterms:modified>
</cp:coreProperties>
</file>