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tabRatio="829" activeTab="0"/>
  </bookViews>
  <sheets>
    <sheet name="СВОД" sheetId="1" r:id="rId1"/>
    <sheet name="в счет лимитов прошлых лет" sheetId="2" r:id="rId2"/>
  </sheets>
  <definedNames>
    <definedName name="_xlnm.Print_Titles" localSheetId="1">'в счет лимитов прошлых лет'!$3:$5</definedName>
    <definedName name="_xlnm.Print_Titles" localSheetId="0">'СВОД'!$3:$4</definedName>
    <definedName name="_xlnm.Print_Area" localSheetId="0">'СВОД'!$A$1:$H$168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155000 (2008г) + 16006,2 (2009г.) -126497,054 (финанс.2009г.) - 16006,2 (финансир.2009г.)+ 947,592 (касс.расход)-29122,712 (финанс.2010) - 69,856 (касс.расход 2011г)+16366 (лимит 2012г.)= 16623,97
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отчете ГКУ 509,1т.р. + 13,61 т.р (кредиторка 2012 г.)=522,7т.р.(заявка на финансирование)</t>
        </r>
      </text>
    </comment>
  </commentList>
</comments>
</file>

<file path=xl/sharedStrings.xml><?xml version="1.0" encoding="utf-8"?>
<sst xmlns="http://schemas.openxmlformats.org/spreadsheetml/2006/main" count="406" uniqueCount="266">
  <si>
    <t>тыс. рублей</t>
  </si>
  <si>
    <t>в том числе:</t>
  </si>
  <si>
    <t>Подпрограмма "Автомобильные дороги"</t>
  </si>
  <si>
    <t>(тыс. рублей)</t>
  </si>
  <si>
    <t>Мероприятия регионального значения по развитию систем жизнеобеспечения населения</t>
  </si>
  <si>
    <t>Развитие туристско-рекреационного комплекса</t>
  </si>
  <si>
    <t>Развитие сельскохозяйственного производства, рыбохозяйственного комплекса и инженерной инфраструктуры сельских территорий</t>
  </si>
  <si>
    <t>Федеральный бюджет - всего:</t>
  </si>
  <si>
    <t>Федеральное государственное учреждение "Управление мелиорации земель и сельскохозяйственного водоснабжения по Республике Северная Осетия - Алания", г.Владикавказ</t>
  </si>
  <si>
    <t>Водное хозяйство и охрана окружающей среды</t>
  </si>
  <si>
    <t>Агропромышленный комплекс</t>
  </si>
  <si>
    <t xml:space="preserve">Федеральная целевая программа "Развитие транспортной системы России (2010-2015 годы)" </t>
  </si>
  <si>
    <t>Строительство автомагистрали М-29 "Кавказ" на участке обхода г.Беслан (I очередь) в Республике Северная Осетия -Алания</t>
  </si>
  <si>
    <t>Реконструкция автомобильной дороги Алагир (автомобильная дорога "Кавказ") - Нижний Зарамаг до границы с Республикой Грузия, тоннель км 93+300 в Республике Северная Осетия - Алания</t>
  </si>
  <si>
    <t>Центральные организации</t>
  </si>
  <si>
    <t>Всего:</t>
  </si>
  <si>
    <t>Федеральная целевая программа "Юг России (2008-2013 годы)"</t>
  </si>
  <si>
    <t>Выполнение</t>
  </si>
  <si>
    <t>кроме того, за счет финансирования прошлых лет</t>
  </si>
  <si>
    <t>Всего</t>
  </si>
  <si>
    <t>Строительство общеобразовательной школы на 320 мест, г.Владикавказ</t>
  </si>
  <si>
    <t xml:space="preserve">С П Р А В К А </t>
  </si>
  <si>
    <t xml:space="preserve">Государствен-ные капитальные вложения </t>
  </si>
  <si>
    <t xml:space="preserve">Поступление </t>
  </si>
  <si>
    <t xml:space="preserve">1. Объекты капитального строительства, мероприятия (укрупненные инвестиционные проекты), объекты недвижимости государственной собственности Российской Федерации </t>
  </si>
  <si>
    <t>Воздушный транспорт</t>
  </si>
  <si>
    <t>Дорожное хозяйство</t>
  </si>
  <si>
    <t>2. Объекты капитального строительства, мероприятия (укрупненные инвестиционные проекты) государственной собственности субъекта Российской Федерации и/или муниципальной собственности</t>
  </si>
  <si>
    <t>Непрограммная часть</t>
  </si>
  <si>
    <t>Минэнерго России</t>
  </si>
  <si>
    <t>Строительство инженерной инфраструктуры для объектов социальной сферы, г.Владикавказ</t>
  </si>
  <si>
    <t xml:space="preserve">Строительство школы-интерната на 500 учащихся, г.Ардон </t>
  </si>
  <si>
    <t>Федеральная целевая программа "Жилище" на 2011-2015  годы</t>
  </si>
  <si>
    <t>Строительство водопроводных сетей к объектам производственной инфраструктуры II очередь</t>
  </si>
  <si>
    <t xml:space="preserve">Финансирование </t>
  </si>
  <si>
    <t>Производственный комплекс</t>
  </si>
  <si>
    <t xml:space="preserve">Следственное управление Следственного комитета при прокуратуре Российской Федерации по Республике Северная Осетия - Алания </t>
  </si>
  <si>
    <t>Программная часть</t>
  </si>
  <si>
    <t>Федеральная целевая программа "Развитие водохозяйственного комплекса Российской Федерации в 2012-2020 годах"</t>
  </si>
  <si>
    <t>Реконструкция Архонского головного сооружения и магистрального канала, Республика Северная Осетия-Алания</t>
  </si>
  <si>
    <t xml:space="preserve">реконструкция </t>
  </si>
  <si>
    <t>Реконструкция головного сооружения Кора-Урсдонского МК и магистрального канала, Республика Северная Осетия-Алания</t>
  </si>
  <si>
    <t>Федеральное государственное учреждение "Центр изучения, использования и охраны водных ресурсов Республики Северная Осетия-Алания", г.Владикавказ, Республика Северная Осетия - Алания</t>
  </si>
  <si>
    <t>Берегоукрепительные сооружения на р.Камбилеевка по левобережью вдоль ул.Победы и по правобережью вдоль ул.Богдана Хмельницкого в с.Октябрьское, Республика Северная Осетия-Алания</t>
  </si>
  <si>
    <t>Федеральное государственное учреждение "Управление эксплуатации Терско-Кумского гидроузла", г. Моздок, Республика Северная Осетия - Алания</t>
  </si>
  <si>
    <t xml:space="preserve">Реконструкция головного сооружения Терско-Кумского канала на р. Терек, ст.Павлодольская, Моздокский район Республики Северная Осетия - Алания </t>
  </si>
  <si>
    <t>Федеральное государственное учреждение "Управление ордена Знак Почета Северо-Кавказских автомобильных дорог Федерального дорожного агентства", г. Пятигорск Ставропольского края</t>
  </si>
  <si>
    <t>Развитие производственной инфраструктуры Алагирского района</t>
  </si>
  <si>
    <t>Создание инженерной инфраструктуры: строительство объектов водо-,  электро- и газоснабжения, канализации и очистных сооружений, автодороги</t>
  </si>
  <si>
    <t>Реконструкция электрических сетей, гг.Алагир, Беслан</t>
  </si>
  <si>
    <t>1 этап</t>
  </si>
  <si>
    <t>Создание горно-рекреационного комплекса "Мамисон",  Алагирский район</t>
  </si>
  <si>
    <t>Создание горно-рекреационного комплекса "Мамисон". Строительство высоковольтных линий электропередач и подстанционного хозяйства, Алагирский район РСО-Алания</t>
  </si>
  <si>
    <t>Строительство автомобильной дороги от с.Н.Зарамаг к горно-рекреационному комплексу "Мамисон"</t>
  </si>
  <si>
    <t>Подпрограмма "Обеспечение жильем молодых семей"</t>
  </si>
  <si>
    <t>Минрегион России</t>
  </si>
  <si>
    <t>Создание инженерной инфраструктуры: строительство и реконструкция объектов водо-,  электро- и газоснабжения, канализационной системы</t>
  </si>
  <si>
    <t>Модернизация системы водоснабжения г.Владикавказа, 1 очередь</t>
  </si>
  <si>
    <t>Модернизация системы водоснабжения г.Владикавказа, 2 очередь</t>
  </si>
  <si>
    <t>Реконструкция электрических сетей, г.Алагир</t>
  </si>
  <si>
    <t>Реконструкция электрических сетей, г.Беслан</t>
  </si>
  <si>
    <t>Реконструкция систем водоснабжения, г.Моздок и населенных пунктов Моздокского района</t>
  </si>
  <si>
    <t>Газификация населенных пунктов Моздокского района, Газопровод низкого давления пос.Черноярская</t>
  </si>
  <si>
    <t>Газификация населенных пунктов Моздокского района, Газопровод низкого давления с.Елбаево</t>
  </si>
  <si>
    <t>Газификация населенных пунктов Моздокского района, Газопровод низкого давления пос.Тельмана</t>
  </si>
  <si>
    <t>Газоснабжение улиц ст.Луковской Моздокского района</t>
  </si>
  <si>
    <t>Минздравсоцразвития России</t>
  </si>
  <si>
    <t xml:space="preserve">Мероприятия, направленные на решение острых проблем в социальной сфере в отдельных районах и муниципальных образованиях </t>
  </si>
  <si>
    <t>Реконструкция 1-ой городской больницы, г.Владикавказ</t>
  </si>
  <si>
    <t>Реконструкция  центральной районной больницы на 250 коек, 700 посещений в смену, г.Алагир</t>
  </si>
  <si>
    <t>Реконструкция Центральной районной больницы и приобретение оборудования, г.Моздок</t>
  </si>
  <si>
    <t>Минобрнауки России</t>
  </si>
  <si>
    <t>Реконструкция общеобразовательной школы с.Хумалаг Правобережного района</t>
  </si>
  <si>
    <t>Строительство школы на 500 мест в пос.Новый, Пригородный  район</t>
  </si>
  <si>
    <t>Минсельхоз России</t>
  </si>
  <si>
    <t>Реконструкция и расширение Архонского, Ардонского, Пригородного групповых водопроводов, групповых водопроводов Ирафского, Дигорского районов</t>
  </si>
  <si>
    <t>Реконструкция Архонского группового водопровода на участке "Головной водозабор"-с.Гизель (II очередь)</t>
  </si>
  <si>
    <t>Головной водопровод "Родник Фаныкдон" - Беслан-Зильги-Батако-Раздзог-Заманкул</t>
  </si>
  <si>
    <t>Росавтодор</t>
  </si>
  <si>
    <t>Реконструкция автодороги Чикола-Мацута-Комы-Арт с подъездом к с.Галиат</t>
  </si>
  <si>
    <t>Федеральная целевая программа "Развитие физической культуры и спорта Российской Федерации на 2006-2015 годы"</t>
  </si>
  <si>
    <t>Строительство спортивного комплекса в с.Карджин</t>
  </si>
  <si>
    <t>Реконструкция автомобильной дороги "Даргавс-Кахтисар"</t>
  </si>
  <si>
    <t>Реконструкция автомобильной дороги "ТрансКАМ-Абайтикау"</t>
  </si>
  <si>
    <t>Кавказский музыкально-культурный центр Валерия Гергиева, г.Владикавказ, Республика Северная Осетия - Алания (1 этап)</t>
  </si>
  <si>
    <t>Строительство канализационного коллектора по ул.Надречная в с.Ногир Пригородного района</t>
  </si>
  <si>
    <t>Реконструкция водопроводных сетей с.Даргавс Пригородного района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</si>
  <si>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</si>
  <si>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>Наименование мероприятий, объектов, заказчиков</t>
  </si>
  <si>
    <t>Создание туристско-рекреационного комплекса "Дигория",  Ирафский район</t>
  </si>
  <si>
    <t>Создание туристско-рекреационного комплекса "Мамисон",  Алагирский район</t>
  </si>
  <si>
    <t xml:space="preserve">Выполнение </t>
  </si>
  <si>
    <t xml:space="preserve">Примечание   </t>
  </si>
  <si>
    <t>Итого заявлено</t>
  </si>
  <si>
    <t>Номер и дата заявки</t>
  </si>
  <si>
    <t xml:space="preserve">Сумма заявки </t>
  </si>
  <si>
    <t>в том числе заявки гос.заказчиков (заказчиков-застройщиков)</t>
  </si>
  <si>
    <t>Федеральное государственное унитарное предприятие "Российская телевизионная и радиовещательная сеть"</t>
  </si>
  <si>
    <t>строительство</t>
  </si>
  <si>
    <t xml:space="preserve">Остатки средств по лимитам бюджетного обеспечения    профинансированные в 2008-2012 годах по данным Минфина РСО-Алания </t>
  </si>
  <si>
    <t>подпрограмма "Гражданская авиация"</t>
  </si>
  <si>
    <t>Федеральное государственное унитарное предприятие "Администрация гражданских аэропортов (аэродромов)", г.Москва</t>
  </si>
  <si>
    <t>Федеральная целевая программа "Культура России (2012 - 2018 годы)"</t>
  </si>
  <si>
    <t xml:space="preserve">Правительство Республики Северная Осетия - Алания </t>
  </si>
  <si>
    <t>Кавказский музыкально-культурный центр Валерия Гергиева, г.Владикавказ, Республика Северная Осетия - Алания</t>
  </si>
  <si>
    <t xml:space="preserve">Реконструкция общеобразовательной школы № 1 на 640 ученических мест в с. Чикола Ирафского района </t>
  </si>
  <si>
    <t>Ростуризм</t>
  </si>
  <si>
    <t>Строительство школы на 500 мест в пос.Новый, Пригородный  район (инженерные сети)</t>
  </si>
  <si>
    <t>из них:</t>
  </si>
  <si>
    <t>Федеральная целевая программа "Социальное развитие села до 2013 года"</t>
  </si>
  <si>
    <t>проектные и изыскательские дороги</t>
  </si>
  <si>
    <t>Реконструкция стационарного пункта весового контроля на км 0+100 автомобильной дороги А-161 Владикавказ - Нижний Ларс - граница с Республикой Грузия, Республика Северная Осетия - Алания</t>
  </si>
  <si>
    <t>Реконструкция стационарного пункта весового контроля на км 29+300 автомобильной дороги А-164 "Транскам" Карджин-Алагир-Нижний Зарамаг - граница с Республикой Южная Осетия, Республика Северная Осетия - Алания</t>
  </si>
  <si>
    <t>работы выполнены в 2012 году</t>
  </si>
  <si>
    <t>II этап</t>
  </si>
  <si>
    <t>Строительсто водозаборов и водопроводных сетей</t>
  </si>
  <si>
    <t xml:space="preserve">Строительство административного комплекса в г.Владикавказе по ул. Пушкинская, Республика Северная Осетия - Алания </t>
  </si>
  <si>
    <t xml:space="preserve">Строительство административного здания в г.Беслане, Республика Северная Осетия - Алания 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</si>
  <si>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</si>
  <si>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Связь</t>
  </si>
  <si>
    <t>Федеральная целевая программа "Развитие телерадиовещания в Российской Федерации на 2009 - 2015 годы"</t>
  </si>
  <si>
    <t>Минкомсвязь России</t>
  </si>
  <si>
    <t>Роспечать</t>
  </si>
  <si>
    <t>Строительство наземных сетей цифрового телевизионного вещания</t>
  </si>
  <si>
    <t xml:space="preserve">Строительство сети цифрового наземного телевизионного вещания Республики Северная Осетия - Алания (I этап) </t>
  </si>
  <si>
    <t>Строительство сети цифрового наземного телевизионного вещания Республики Северная Осетия - Алания (II этап)</t>
  </si>
  <si>
    <t xml:space="preserve">Строительство сети цифрового наземного телевизионного вещания Республики Северная Осетия - Алания (III этап) </t>
  </si>
  <si>
    <t xml:space="preserve">Строительство сети цифрового наземного телевизионного вещания Республики Северная Осетия - Алания (IV этап) </t>
  </si>
  <si>
    <t>2 этап (с.Хурикау, с.Кусово)</t>
  </si>
  <si>
    <t>Реконструкция аэродромных покрытий и замена светосигнального оборудования в аэропорту Владикавказ, II-ой этап реконструкции, Республика Северная Осетия-Алания</t>
  </si>
  <si>
    <t>Алагирский район</t>
  </si>
  <si>
    <t>Ардонский район</t>
  </si>
  <si>
    <t>Дигорский район</t>
  </si>
  <si>
    <t>Ирафский район</t>
  </si>
  <si>
    <t>Кировский район</t>
  </si>
  <si>
    <t>Моздокский район</t>
  </si>
  <si>
    <t>Правобережный район</t>
  </si>
  <si>
    <t>Пригородный район</t>
  </si>
  <si>
    <t>Строительство автоматизированного автогородка по обучению навыкам вождения на базе ПУ № 7, г.Владикавказ</t>
  </si>
  <si>
    <t>Федеральная целевая программа "Чистая вода" на 2011-2017 годы"</t>
  </si>
  <si>
    <t>Строительство очистных сооружений канализации г. Алагир</t>
  </si>
  <si>
    <t>Реконструкция и расширение канализации 2-ой очереди г.Моздок</t>
  </si>
  <si>
    <t>Федеральная целевая программа "Повышение безопастности дорожного движения в 2006-2012 годах"</t>
  </si>
  <si>
    <t>проектные и изыскательские работы</t>
  </si>
  <si>
    <t>Государственные жилищные сертификаты в отношении участников ликвидации последствий радиационных аварий и катастроф, пострадавших в результате этих аварий, и приравненных к ним лиц (20 сертификата)</t>
  </si>
  <si>
    <t>Государственные жилищные сертификаты в отношении граждан, признанных в установленном порядке вынужденными переселенцами (46 сертификата)</t>
  </si>
  <si>
    <t>12,416 км, 759,12 пог.м</t>
  </si>
  <si>
    <t>3,921 км, 3,7304 пог.м</t>
  </si>
  <si>
    <t xml:space="preserve">Реконструкция автомобильной дороги М-29 "Кавказ" из Краснодара (от Павловской) через Грозный, Махачкалу до границы с Азербаджанской Республикой на участке км 502+000 - км 507+000 (км 630 - км 635) в Республике Северная Осетия-Алания  </t>
  </si>
  <si>
    <t>Реконструкция автомобильной дороги Р-2017 "Кавказ"автомобильная дорога М-4 "Дон" - Владикавказ - Грозный - Махачкала - граница с Азербаджанской Республикой на участке км 507+000  - км 517+000, Республика Северная Осетия-Алания</t>
  </si>
  <si>
    <t>5535 кв.м</t>
  </si>
  <si>
    <t>1600 м</t>
  </si>
  <si>
    <t>7 куб.м сек</t>
  </si>
  <si>
    <t>15,3 км</t>
  </si>
  <si>
    <t>79,5 тыс. гектаров</t>
  </si>
  <si>
    <t>объект</t>
  </si>
  <si>
    <t>5 кВт</t>
  </si>
  <si>
    <t>0,79 кВт</t>
  </si>
  <si>
    <t>1,05 кВт</t>
  </si>
  <si>
    <t>0,08 кВт</t>
  </si>
  <si>
    <t>1700 мест</t>
  </si>
  <si>
    <t>Строительство спортивного комплекса с залом 18х30 м в с.Ногир Пригородного района Республики Северная Осетия-Алания</t>
  </si>
  <si>
    <t xml:space="preserve">Физкультурно-оздоровительный комплекс, г.Моздок, Республика Северная Осетия-Алания </t>
  </si>
  <si>
    <t xml:space="preserve">Строительство конно-спортивного манежа Республиканской конно-спортивной школы, г.Владикавказ, Республика Северная Осетия-Алания </t>
  </si>
  <si>
    <t>Государственные жилищные сертификаты в отношении граждан, выезжающих из районов Крайнего Севера (1 сертификат)</t>
  </si>
  <si>
    <t>Мощность</t>
  </si>
  <si>
    <t>56 мест</t>
  </si>
  <si>
    <t>295 коек</t>
  </si>
  <si>
    <t>250 коек /700 посещ.в смену</t>
  </si>
  <si>
    <t>500 уч. мест</t>
  </si>
  <si>
    <t>320 уч. мест</t>
  </si>
  <si>
    <t>640 уч. мест</t>
  </si>
  <si>
    <t>36800 куб.м., 50,22 км</t>
  </si>
  <si>
    <t>80,112 тыс.куб.м</t>
  </si>
  <si>
    <t>216 мест</t>
  </si>
  <si>
    <t>Мероприятия по улучшению жилищных условий граждан, проживающих в сельской местности, в том числе молодых семей и молодых специалистов на селе</t>
  </si>
  <si>
    <t>Мероприятия по развитию сети учреждений первичной медико-санитарной помощи, физической культуры и спорта в сельской местности</t>
  </si>
  <si>
    <t>Фельшерско-акушерский пункт, с.Дзинага</t>
  </si>
  <si>
    <t>В настоящее время решается вопрос о снятии лимитов, а также о предусмотрении лимитов на реконструкцию Нац. Музея</t>
  </si>
  <si>
    <t>работы выполнены в 2012 г.</t>
  </si>
  <si>
    <t>Реконструкция Национального музей</t>
  </si>
  <si>
    <t>Проектно-сметная документация будет разработана к концу года</t>
  </si>
  <si>
    <t>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</si>
  <si>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 на селе</t>
  </si>
  <si>
    <t>подтверждены остатки</t>
  </si>
  <si>
    <t>01-03/707 от 14.05.2013</t>
  </si>
  <si>
    <t>№ 648           от 17.05.2013</t>
  </si>
  <si>
    <t>№ 645           от 17.05.2013</t>
  </si>
  <si>
    <t>№ 01-03/670      от 30.04.2013</t>
  </si>
  <si>
    <t>№ 01-03/767      от 22.05.2013</t>
  </si>
  <si>
    <t>№ 01-03/766      от 22.05.2013</t>
  </si>
  <si>
    <t>№ 01-03/762      от 22.05.2013</t>
  </si>
  <si>
    <t>№ 01-03/744      от 22.05.2013</t>
  </si>
  <si>
    <t>№ 01-03/763      от 22.05.2013</t>
  </si>
  <si>
    <t>№ 24-16/23               от 18.01.2013</t>
  </si>
  <si>
    <t>№ 01-03/764      от 22.05.2013</t>
  </si>
  <si>
    <t>№ 101           от 15.04.2013</t>
  </si>
  <si>
    <t>№ 01-03/802      от 29.05.2013</t>
  </si>
  <si>
    <t>выполнение по итогам 5 мес. - 5334,456 т.руб. + 27,119 т.руб. = 5361,575 т.руб.заявка, поданая на финансирование</t>
  </si>
  <si>
    <t>П Р И М Е Ч А Н И Е</t>
  </si>
  <si>
    <t>№ 01-03/847      от 10.06.2013</t>
  </si>
  <si>
    <t>№ 01-03/848      от 10.06.2013</t>
  </si>
  <si>
    <t>№ 01-03/888     от 14.06.2013</t>
  </si>
  <si>
    <t>№ 01-03/885     от 14.06.2013</t>
  </si>
  <si>
    <t>Образование</t>
  </si>
  <si>
    <t>Программа строительства бассейнов при высших учебных заведениях ("500 бассейнов для ВУЗов")</t>
  </si>
  <si>
    <t>Федеральное государственное бюджетное образовательное учреждение высшего профессионального образования "Северо-Осетинский государственный университет имени Коста Левановича Хетагурова", г.Владикавказ</t>
  </si>
  <si>
    <t>Бассейн ФГБОУ ВПО "Северо-Осетинский государственный университет имени Коста Левановича Хетагурова" (Физкультурно-оздоровительный комплекс с плавательным бассейном)</t>
  </si>
  <si>
    <t>№ 24.06/914     от 24.06.2013</t>
  </si>
  <si>
    <t>1500 кв. м</t>
  </si>
  <si>
    <t>5 500 м</t>
  </si>
  <si>
    <t>№ 24-16/591               от 25.06.2013</t>
  </si>
  <si>
    <t>№ 01-03/7929      от 26.06.2013</t>
  </si>
  <si>
    <t>В настоящее время готовится пакет документов для открытия финансирования (05.07.2013)</t>
  </si>
  <si>
    <t>Финансирование открыто. Ведутся строительно-монтажные работы по реконструкции объекта (05.07.2013).</t>
  </si>
  <si>
    <t>Проектно-сметная документация в настоящее время находится на гос.экспертизе. При положительном заключении планируется внесение изменений в ФБ, а следовательно и открытие финансирование - II-III квартал (05.07.2013)</t>
  </si>
  <si>
    <t>Подписано Соглашение от 16.05.2013 г.№ 567/17 и открыто финансирование. Ведутся строительно-монтажные работы (05.07.2013)</t>
  </si>
  <si>
    <t>Подписано Соглашение от 14.02.2013 г. № 48/36-С и открыто финансирование (05.07.2013)</t>
  </si>
  <si>
    <t>В настоящее время ПСД находится на корректировке, после чего будет подписываться соглашение (05.07.2013)</t>
  </si>
  <si>
    <t>В настоящее время ждем выхода приказа Минспорта России для оформления и подписания соглашения (05.07.2013)</t>
  </si>
  <si>
    <t>Софинансирование из РБ - 9500 тыс. рублей (планируется обеспечить жильем 58 семей). В настоящее время  в Минрегионе России не подписано еще соглашение о предоставлении субсидий (05.07.2013)</t>
  </si>
  <si>
    <t xml:space="preserve"> за январь - июнь 2013 года</t>
  </si>
  <si>
    <t>№ 01-03/955      от 01.07.2013</t>
  </si>
  <si>
    <t>В настоящее время открыто финансирование (05.07.2013). Объявлены торги на выполнение СМР (результат торгов - во II половине июля)</t>
  </si>
  <si>
    <t>№ 01-03/968      от 03.07.2013</t>
  </si>
  <si>
    <t xml:space="preserve">Автомобильная дорога Алагир (автомобильная дорога"Кавказ") Нижний Зарамаг до границы с Республикой Грузия, противолавинная галерея км 86+000, Республика Северная Осетия-Алания </t>
  </si>
  <si>
    <t>355,2 м / 305,25 м</t>
  </si>
  <si>
    <t>№ 01-03/986     от 05.07.2013</t>
  </si>
  <si>
    <t>№ 01-03/915     от 24.06.2013</t>
  </si>
  <si>
    <r>
      <t xml:space="preserve">22 339,992    </t>
    </r>
    <r>
      <rPr>
        <sz val="8"/>
        <color indexed="8"/>
        <rFont val="Times New Roman Cyr"/>
        <family val="0"/>
      </rPr>
      <t xml:space="preserve">                               (- выполнение 2012г .                         2 008,9 тыс.руб.)</t>
    </r>
  </si>
  <si>
    <r>
      <t xml:space="preserve">22339,992    </t>
    </r>
    <r>
      <rPr>
        <sz val="8"/>
        <color indexed="8"/>
        <rFont val="Times New Roman Cyr"/>
        <family val="0"/>
      </rPr>
      <t xml:space="preserve">                               (- выполнение 2012г . 2008,9 тыс.руб.)</t>
    </r>
  </si>
  <si>
    <r>
      <t>15272,87</t>
    </r>
    <r>
      <rPr>
        <sz val="8"/>
        <color indexed="8"/>
        <rFont val="Times New Roman Cyr"/>
        <family val="0"/>
      </rPr>
      <t xml:space="preserve">                                   (- выполнение 2012г . 1152,6 тыс.руб.)</t>
    </r>
  </si>
  <si>
    <r>
      <t xml:space="preserve">485,812 </t>
    </r>
    <r>
      <rPr>
        <sz val="8"/>
        <color indexed="8"/>
        <rFont val="Times New Roman Cyr"/>
        <family val="0"/>
      </rPr>
      <t>(выполнение 2012 г.)</t>
    </r>
  </si>
  <si>
    <r>
      <t xml:space="preserve">2624,395 </t>
    </r>
    <r>
      <rPr>
        <sz val="8"/>
        <color indexed="8"/>
        <rFont val="Times New Roman Cyr"/>
        <family val="0"/>
      </rPr>
      <t>(выполнение 2012 г.)</t>
    </r>
  </si>
  <si>
    <r>
      <t xml:space="preserve">742,111  </t>
    </r>
    <r>
      <rPr>
        <sz val="8"/>
        <color indexed="8"/>
        <rFont val="Times New Roman Cyr"/>
        <family val="0"/>
      </rPr>
      <t>(выполнение 2012 г.)</t>
    </r>
  </si>
  <si>
    <r>
      <t xml:space="preserve">2382,764 </t>
    </r>
    <r>
      <rPr>
        <sz val="8"/>
        <color indexed="8"/>
        <rFont val="Times New Roman Cyr"/>
        <family val="0"/>
      </rPr>
      <t xml:space="preserve"> (выполнение 2012 г.)</t>
    </r>
  </si>
  <si>
    <r>
      <t xml:space="preserve">9831,20948                          </t>
    </r>
    <r>
      <rPr>
        <sz val="8"/>
        <color indexed="8"/>
        <rFont val="Times New Roman Cyr"/>
        <family val="0"/>
      </rPr>
      <t>(- выполнение 2012г .1499,809 тыс.руб.)</t>
    </r>
  </si>
  <si>
    <r>
      <t xml:space="preserve">30310,854 </t>
    </r>
    <r>
      <rPr>
        <sz val="8"/>
        <color indexed="8"/>
        <rFont val="Times New Roman Cyr"/>
        <family val="0"/>
      </rPr>
      <t>(выполнение 2012 г.)</t>
    </r>
  </si>
  <si>
    <t>№ 101 от 15.04.2013</t>
  </si>
  <si>
    <t>На 01.01.2013 г.на счетах у МФ РСО-А - 78 000 тыс. руб. Кроме того, дебет.задолж.подрядн.организации - 16 330,5 тыс.руб.</t>
  </si>
  <si>
    <t>№ 875           от 04.07.2013</t>
  </si>
  <si>
    <t>Открыто финансирование, ведутся строительно-монтажные работы (05.07.2013)</t>
  </si>
  <si>
    <t>Подписано Соглашение от 28.02.2013 г.  № 17, ведутся строительно-монтажные работы по реконструкции объекта (05.07.2013)</t>
  </si>
  <si>
    <t>Завершены общестроительные работы: проложено 50,22 км водопроводных сетей с суточным водопотреблением 36,8 тыс. куб.м., в том числе переход водопровода через канал, р.Камбилеевка и р.Терек. Средств фед. и респ. бюджетов освоены в полном объеме, средства респ. бюджета профинансированы полностью. Объект готовится к вводу  (05.07.2013)</t>
  </si>
  <si>
    <t>Сроки ввода в эксплу-атацию объекта</t>
  </si>
  <si>
    <t>20 серт.</t>
  </si>
  <si>
    <t>46 серт.</t>
  </si>
  <si>
    <t>1 серт.</t>
  </si>
  <si>
    <t>Подписано Соглашение от  от 13.06.2013 г. № 774/10. Объявлены торги на выполнение СМР (результат торгов - август т.г.) (05.07.2013)</t>
  </si>
  <si>
    <t>Проект соглашения находится на согласовании в Минэкономразвития России (05.07.2013)</t>
  </si>
  <si>
    <t>Строительство газопровода высокого давления с.Кобан-туркомплекс "Кахтисар" Пригородного района</t>
  </si>
  <si>
    <t>Ожидается утверждение приказа Минэнерго России о распределении средств фед. бюджета на 2013 год, после чего  будет подписано соглашение (05.07.2013)</t>
  </si>
  <si>
    <t>об использовании государственных капитальных вложений, выделенных из федерального бюджета по Республике Северная Осетия-Алания  по состоянию за январь - июнь 2013 года</t>
  </si>
  <si>
    <t>данные на 01.06.2013</t>
  </si>
  <si>
    <t>Аванс 30%. данные на 01.06.2013</t>
  </si>
  <si>
    <t xml:space="preserve">подтверждены остатки в Росавтодоре и заказчик получил уведомление 07.02..2013 </t>
  </si>
  <si>
    <t>подтверждены остатки в Росавтодоре и заказчик получил уведомление 31.01.2013</t>
  </si>
  <si>
    <t xml:space="preserve">подтверждены остатки в Минспорте России 12.03.201303.2013, согласовано в Минфине России в апреле 2013 года, заказчик получил уведомление 07.05.2013 </t>
  </si>
  <si>
    <t>подтверждены остатки в Минкультуре России в марте т.г.,  заказчик получил уведомление в конце июня т.г.</t>
  </si>
  <si>
    <t xml:space="preserve">подтверждены остатки в МР РФ 05.03.2013, заказчик получил уведомление 02.04.2013 </t>
  </si>
  <si>
    <t xml:space="preserve">подтверждены остатки в МР РФ 29.03.2013, заказчик получил уведомление 28.05.2013   </t>
  </si>
  <si>
    <t xml:space="preserve">подтверждены остатки в МР РФ 25.03.2013, согласовано в МФ РФ - 22.05.2013, заказчик получил уведомление в июне 2013 года  </t>
  </si>
  <si>
    <t>подтверждены остатки в Минздраве России 09.04.2013,  заказчик получил уведомление 05.07.2013</t>
  </si>
  <si>
    <t>подтверждены остатки в Минобрнауки России в мае 2013 года,  заказчик получил уведомление в мае 2013 года</t>
  </si>
  <si>
    <t xml:space="preserve">подтверждены остатки в Минобрнауки России в марте, заказчик получил уведомление в апреле т.г.   </t>
  </si>
  <si>
    <t xml:space="preserve">подтверждены остатки в МР РФ 29.03.2013, заказчик получил уведомление 06.05.2013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</si>
</sst>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0"/>
    <numFmt numFmtId="187" formatCode="#,##0.000"/>
    <numFmt numFmtId="188" formatCode="0.000"/>
    <numFmt numFmtId="189" formatCode="0.0000"/>
    <numFmt numFmtId="190" formatCode="#,##0.00000"/>
    <numFmt numFmtId="191" formatCode="0.0%"/>
  </numFmts>
  <fonts count="9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i/>
      <sz val="11"/>
      <name val="Times New Roman"/>
      <family val="1"/>
    </font>
    <font>
      <sz val="8"/>
      <name val="Times New Roman"/>
      <family val="1"/>
    </font>
    <font>
      <sz val="10"/>
      <name val="Times New Roman Cyr"/>
      <family val="0"/>
    </font>
    <font>
      <b/>
      <sz val="11"/>
      <name val="Arial Cyr"/>
      <family val="0"/>
    </font>
    <font>
      <b/>
      <sz val="10"/>
      <name val="Helv"/>
      <family val="0"/>
    </font>
    <font>
      <b/>
      <sz val="10"/>
      <name val="Arial"/>
      <family val="2"/>
    </font>
    <font>
      <sz val="11"/>
      <name val="Arial Cyr"/>
      <family val="0"/>
    </font>
    <font>
      <b/>
      <i/>
      <sz val="11"/>
      <name val="Times New Roman Cyr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imes New Roman Cyr"/>
      <family val="0"/>
    </font>
    <font>
      <b/>
      <sz val="8"/>
      <name val="Arial"/>
      <family val="2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i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i/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 indent="2"/>
    </xf>
    <xf numFmtId="185" fontId="8" fillId="0" borderId="0" xfId="0" applyNumberFormat="1" applyFont="1" applyFill="1" applyAlignment="1">
      <alignment horizontal="center" vertical="center" wrapText="1"/>
    </xf>
    <xf numFmtId="185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18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4" fontId="10" fillId="0" borderId="0" xfId="0" applyNumberFormat="1" applyFont="1" applyFill="1" applyAlignment="1">
      <alignment horizontal="center" vertical="center" wrapText="1"/>
    </xf>
    <xf numFmtId="187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 indent="1"/>
    </xf>
    <xf numFmtId="0" fontId="1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87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187" fontId="14" fillId="0" borderId="0" xfId="0" applyNumberFormat="1" applyFont="1" applyFill="1" applyBorder="1" applyAlignment="1">
      <alignment horizontal="right" vertical="center" wrapText="1"/>
    </xf>
    <xf numFmtId="185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indent="1"/>
    </xf>
    <xf numFmtId="4" fontId="4" fillId="0" borderId="0" xfId="0" applyNumberFormat="1" applyFont="1" applyFill="1" applyBorder="1" applyAlignment="1">
      <alignment horizontal="left" indent="1"/>
    </xf>
    <xf numFmtId="4" fontId="4" fillId="0" borderId="0" xfId="0" applyNumberFormat="1" applyFont="1" applyFill="1" applyBorder="1" applyAlignment="1">
      <alignment horizontal="left" vertical="center" wrapText="1" indent="1"/>
    </xf>
    <xf numFmtId="4" fontId="4" fillId="0" borderId="0" xfId="0" applyNumberFormat="1" applyFont="1" applyFill="1" applyAlignment="1">
      <alignment horizontal="left" vertical="center" wrapText="1" indent="1"/>
    </xf>
    <xf numFmtId="187" fontId="1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vertical="center" wrapText="1" indent="1"/>
    </xf>
    <xf numFmtId="187" fontId="11" fillId="0" borderId="0" xfId="0" applyNumberFormat="1" applyFont="1" applyFill="1" applyBorder="1" applyAlignment="1">
      <alignment horizontal="left" vertical="center" wrapText="1" indent="2"/>
    </xf>
    <xf numFmtId="187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 indent="1"/>
    </xf>
    <xf numFmtId="4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 vertical="center" wrapText="1"/>
    </xf>
    <xf numFmtId="185" fontId="8" fillId="0" borderId="0" xfId="0" applyNumberFormat="1" applyFont="1" applyFill="1" applyAlignment="1">
      <alignment vertical="center" wrapText="1"/>
    </xf>
    <xf numFmtId="185" fontId="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 inden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 indent="1"/>
    </xf>
    <xf numFmtId="185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left" vertical="center" wrapText="1" indent="5"/>
    </xf>
    <xf numFmtId="0" fontId="10" fillId="0" borderId="0" xfId="0" applyFont="1" applyFill="1" applyBorder="1" applyAlignment="1">
      <alignment horizontal="left" vertical="center" wrapText="1" indent="7"/>
    </xf>
    <xf numFmtId="0" fontId="28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85" fontId="79" fillId="0" borderId="0" xfId="0" applyNumberFormat="1" applyFont="1" applyFill="1" applyAlignment="1">
      <alignment/>
    </xf>
    <xf numFmtId="187" fontId="80" fillId="0" borderId="0" xfId="0" applyNumberFormat="1" applyFont="1" applyFill="1" applyAlignment="1">
      <alignment/>
    </xf>
    <xf numFmtId="185" fontId="81" fillId="0" borderId="0" xfId="0" applyNumberFormat="1" applyFont="1" applyFill="1" applyAlignment="1">
      <alignment/>
    </xf>
    <xf numFmtId="187" fontId="81" fillId="0" borderId="0" xfId="0" applyNumberFormat="1" applyFont="1" applyFill="1" applyAlignment="1">
      <alignment/>
    </xf>
    <xf numFmtId="185" fontId="80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 horizontal="right" vertical="center" wrapText="1"/>
    </xf>
    <xf numFmtId="187" fontId="80" fillId="0" borderId="0" xfId="0" applyNumberFormat="1" applyFont="1" applyFill="1" applyAlignment="1">
      <alignment vertical="center" wrapText="1"/>
    </xf>
    <xf numFmtId="185" fontId="81" fillId="0" borderId="0" xfId="0" applyNumberFormat="1" applyFont="1" applyFill="1" applyAlignment="1">
      <alignment vertical="center" wrapText="1"/>
    </xf>
    <xf numFmtId="187" fontId="81" fillId="0" borderId="0" xfId="0" applyNumberFormat="1" applyFont="1" applyFill="1" applyAlignment="1">
      <alignment vertical="center" wrapText="1"/>
    </xf>
    <xf numFmtId="185" fontId="80" fillId="0" borderId="0" xfId="0" applyNumberFormat="1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187" fontId="82" fillId="0" borderId="13" xfId="0" applyNumberFormat="1" applyFont="1" applyFill="1" applyBorder="1" applyAlignment="1">
      <alignment horizontal="center" vertical="center" wrapText="1"/>
    </xf>
    <xf numFmtId="187" fontId="82" fillId="0" borderId="10" xfId="0" applyNumberFormat="1" applyFont="1" applyFill="1" applyBorder="1" applyAlignment="1">
      <alignment horizontal="center" vertical="center" wrapText="1"/>
    </xf>
    <xf numFmtId="187" fontId="82" fillId="0" borderId="0" xfId="0" applyNumberFormat="1" applyFont="1" applyFill="1" applyAlignment="1">
      <alignment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187" fontId="83" fillId="0" borderId="0" xfId="0" applyNumberFormat="1" applyFont="1" applyFill="1" applyBorder="1" applyAlignment="1">
      <alignment horizontal="center" vertical="center" wrapText="1"/>
    </xf>
    <xf numFmtId="185" fontId="83" fillId="0" borderId="0" xfId="0" applyNumberFormat="1" applyFont="1" applyFill="1" applyAlignment="1">
      <alignment vertical="center"/>
    </xf>
    <xf numFmtId="4" fontId="83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wrapText="1"/>
    </xf>
    <xf numFmtId="187" fontId="84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0" fontId="81" fillId="0" borderId="0" xfId="0" applyFont="1" applyFill="1" applyAlignment="1">
      <alignment/>
    </xf>
    <xf numFmtId="187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187" fontId="85" fillId="0" borderId="0" xfId="0" applyNumberFormat="1" applyFont="1" applyFill="1" applyAlignment="1">
      <alignment horizontal="center" vertical="center" wrapText="1"/>
    </xf>
    <xf numFmtId="0" fontId="81" fillId="0" borderId="0" xfId="0" applyFont="1" applyFill="1" applyBorder="1" applyAlignment="1">
      <alignment vertical="top" wrapText="1"/>
    </xf>
    <xf numFmtId="187" fontId="83" fillId="0" borderId="0" xfId="0" applyNumberFormat="1" applyFont="1" applyFill="1" applyBorder="1" applyAlignment="1">
      <alignment horizontal="left" vertical="center" wrapText="1"/>
    </xf>
    <xf numFmtId="187" fontId="81" fillId="0" borderId="0" xfId="0" applyNumberFormat="1" applyFont="1" applyFill="1" applyBorder="1" applyAlignment="1">
      <alignment horizontal="center" vertical="center" wrapText="1"/>
    </xf>
    <xf numFmtId="187" fontId="81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/>
    </xf>
    <xf numFmtId="187" fontId="81" fillId="0" borderId="0" xfId="0" applyNumberFormat="1" applyFont="1" applyFill="1" applyBorder="1" applyAlignment="1">
      <alignment/>
    </xf>
    <xf numFmtId="187" fontId="83" fillId="0" borderId="0" xfId="0" applyNumberFormat="1" applyFont="1" applyFill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 indent="2"/>
    </xf>
    <xf numFmtId="0" fontId="82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/>
    </xf>
    <xf numFmtId="0" fontId="86" fillId="0" borderId="0" xfId="0" applyFont="1" applyFill="1" applyBorder="1" applyAlignment="1">
      <alignment horizontal="left" vertical="center" wrapText="1" indent="1"/>
    </xf>
    <xf numFmtId="187" fontId="79" fillId="0" borderId="0" xfId="0" applyNumberFormat="1" applyFont="1" applyFill="1" applyAlignment="1">
      <alignment/>
    </xf>
    <xf numFmtId="0" fontId="81" fillId="0" borderId="0" xfId="0" applyFont="1" applyFill="1" applyBorder="1" applyAlignment="1">
      <alignment horizontal="left" vertical="center" wrapText="1" indent="1"/>
    </xf>
    <xf numFmtId="187" fontId="79" fillId="0" borderId="0" xfId="0" applyNumberFormat="1" applyFont="1" applyFill="1" applyAlignment="1">
      <alignment/>
    </xf>
    <xf numFmtId="0" fontId="81" fillId="0" borderId="0" xfId="0" applyFont="1" applyFill="1" applyBorder="1" applyAlignment="1">
      <alignment vertical="center" wrapText="1"/>
    </xf>
    <xf numFmtId="187" fontId="81" fillId="0" borderId="0" xfId="0" applyNumberFormat="1" applyFont="1" applyFill="1" applyBorder="1" applyAlignment="1">
      <alignment horizontal="left" vertical="center" wrapText="1"/>
    </xf>
    <xf numFmtId="4" fontId="84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left" vertical="center" wrapText="1" indent="2"/>
    </xf>
    <xf numFmtId="0" fontId="84" fillId="0" borderId="0" xfId="0" applyFont="1" applyFill="1" applyBorder="1" applyAlignment="1">
      <alignment horizontal="left" vertical="center" wrapText="1"/>
    </xf>
    <xf numFmtId="187" fontId="81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187" fontId="83" fillId="0" borderId="0" xfId="0" applyNumberFormat="1" applyFont="1" applyFill="1" applyBorder="1" applyAlignment="1">
      <alignment vertical="center" wrapText="1"/>
    </xf>
    <xf numFmtId="187" fontId="88" fillId="0" borderId="0" xfId="0" applyNumberFormat="1" applyFont="1" applyFill="1" applyAlignment="1">
      <alignment horizontal="left" vertical="center" wrapText="1"/>
    </xf>
    <xf numFmtId="0" fontId="81" fillId="0" borderId="0" xfId="0" applyFont="1" applyFill="1" applyBorder="1" applyAlignment="1">
      <alignment horizontal="left" vertical="top" wrapText="1" indent="2"/>
    </xf>
    <xf numFmtId="0" fontId="81" fillId="0" borderId="0" xfId="0" applyFont="1" applyFill="1" applyBorder="1" applyAlignment="1">
      <alignment horizontal="left" vertical="top" wrapText="1" indent="1"/>
    </xf>
    <xf numFmtId="187" fontId="82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 indent="1"/>
    </xf>
    <xf numFmtId="187" fontId="79" fillId="0" borderId="0" xfId="0" applyNumberFormat="1" applyFont="1" applyFill="1" applyAlignment="1">
      <alignment horizontal="center" vertical="center" wrapText="1"/>
    </xf>
    <xf numFmtId="4" fontId="83" fillId="0" borderId="0" xfId="0" applyNumberFormat="1" applyFont="1" applyFill="1" applyAlignment="1">
      <alignment horizontal="left" vertical="center" wrapText="1"/>
    </xf>
    <xf numFmtId="0" fontId="89" fillId="0" borderId="0" xfId="0" applyFont="1" applyFill="1" applyAlignment="1">
      <alignment horizontal="right" vertical="center" wrapText="1"/>
    </xf>
    <xf numFmtId="187" fontId="89" fillId="0" borderId="0" xfId="0" applyNumberFormat="1" applyFont="1" applyFill="1" applyAlignment="1">
      <alignment vertical="center" wrapText="1"/>
    </xf>
    <xf numFmtId="0" fontId="8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85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horizontal="left" vertical="center" wrapText="1" indent="2"/>
    </xf>
    <xf numFmtId="0" fontId="1" fillId="0" borderId="0" xfId="0" applyFont="1" applyFill="1" applyAlignment="1">
      <alignment horizontal="left" vertical="center" wrapText="1" indent="2"/>
    </xf>
    <xf numFmtId="185" fontId="22" fillId="0" borderId="0" xfId="0" applyNumberFormat="1" applyFont="1" applyFill="1" applyAlignment="1">
      <alignment vertical="center" wrapText="1"/>
    </xf>
    <xf numFmtId="0" fontId="82" fillId="33" borderId="0" xfId="0" applyFont="1" applyFill="1" applyAlignment="1">
      <alignment horizontal="left" vertical="center" wrapText="1"/>
    </xf>
    <xf numFmtId="0" fontId="82" fillId="33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7" fontId="82" fillId="0" borderId="15" xfId="0" applyNumberFormat="1" applyFont="1" applyFill="1" applyBorder="1" applyAlignment="1">
      <alignment horizontal="center" vertical="center" wrapText="1"/>
    </xf>
    <xf numFmtId="187" fontId="90" fillId="0" borderId="12" xfId="0" applyNumberFormat="1" applyFont="1" applyFill="1" applyBorder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92" fillId="0" borderId="0" xfId="0" applyFont="1" applyFill="1" applyAlignment="1">
      <alignment/>
    </xf>
    <xf numFmtId="0" fontId="89" fillId="0" borderId="0" xfId="0" applyFont="1" applyFill="1" applyAlignment="1">
      <alignment vertical="center" wrapText="1"/>
    </xf>
    <xf numFmtId="0" fontId="93" fillId="0" borderId="0" xfId="0" applyFont="1" applyFill="1" applyAlignment="1">
      <alignment/>
    </xf>
    <xf numFmtId="0" fontId="81" fillId="0" borderId="14" xfId="0" applyFont="1" applyFill="1" applyBorder="1" applyAlignment="1">
      <alignment horizontal="right" vertical="center" wrapText="1"/>
    </xf>
    <xf numFmtId="0" fontId="79" fillId="0" borderId="14" xfId="0" applyFont="1" applyFill="1" applyBorder="1" applyAlignment="1">
      <alignment horizontal="right" vertical="center" wrapText="1"/>
    </xf>
    <xf numFmtId="0" fontId="81" fillId="0" borderId="16" xfId="0" applyFont="1" applyFill="1" applyBorder="1" applyAlignment="1">
      <alignment horizontal="right" vertical="center" wrapText="1"/>
    </xf>
    <xf numFmtId="0" fontId="90" fillId="0" borderId="17" xfId="0" applyFont="1" applyFill="1" applyBorder="1" applyAlignment="1">
      <alignment vertical="center" wrapText="1"/>
    </xf>
    <xf numFmtId="187" fontId="79" fillId="0" borderId="11" xfId="0" applyNumberFormat="1" applyFont="1" applyFill="1" applyBorder="1" applyAlignment="1">
      <alignment horizontal="center" vertical="center" wrapText="1"/>
    </xf>
    <xf numFmtId="187" fontId="79" fillId="0" borderId="13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vertical="center" wrapText="1"/>
    </xf>
    <xf numFmtId="187" fontId="79" fillId="0" borderId="10" xfId="0" applyNumberFormat="1" applyFont="1" applyFill="1" applyBorder="1" applyAlignment="1">
      <alignment horizontal="center" vertical="center" wrapText="1"/>
    </xf>
    <xf numFmtId="187" fontId="90" fillId="0" borderId="10" xfId="0" applyNumberFormat="1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4" name="AutoShape 4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5" name="AutoShape 5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6" name="AutoShape 6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7" name="AutoShape 7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8" name="AutoShape 8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9" name="AutoShape 9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0" name="AutoShape 10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1" name="AutoShape 11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2" name="AutoShape 12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3" name="AutoShape 13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4" name="AutoShape 14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5" name="AutoShape 15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6" name="AutoShape 16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7" name="AutoShape 17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8" name="AutoShape 18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19" name="AutoShape 19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0" name="AutoShape 20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1" name="AutoShape 21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2" name="AutoShape 22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3" name="AutoShape 23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4" name="AutoShape 24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342900</xdr:colOff>
      <xdr:row>128</xdr:row>
      <xdr:rowOff>0</xdr:rowOff>
    </xdr:to>
    <xdr:sp>
      <xdr:nvSpPr>
        <xdr:cNvPr id="25" name="AutoShape 25"/>
        <xdr:cNvSpPr>
          <a:spLocks noChangeAspect="1"/>
        </xdr:cNvSpPr>
      </xdr:nvSpPr>
      <xdr:spPr>
        <a:xfrm>
          <a:off x="0" y="4873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26" name="AutoShape 26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27" name="AutoShape 27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28" name="AutoShape 28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29" name="AutoShape 29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0" name="AutoShape 30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1" name="AutoShape 31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2" name="AutoShape 32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3" name="AutoShape 33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4" name="AutoShape 34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5" name="AutoShape 35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6" name="AutoShape 36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7" name="AutoShape 37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8" name="AutoShape 38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39" name="AutoShape 39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0" name="AutoShape 40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1" name="AutoShape 41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2" name="AutoShape 42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3" name="AutoShape 43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4" name="AutoShape 44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5" name="AutoShape 45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6" name="AutoShape 46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7" name="AutoShape 47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8" name="AutoShape 48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49" name="AutoShape 49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0" name="AutoShape 50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1" name="AutoShape 51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2" name="AutoShape 52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3" name="AutoShape 53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4" name="AutoShape 54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5" name="AutoShape 55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6" name="AutoShape 56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7" name="AutoShape 57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8" name="AutoShape 58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59" name="AutoShape 59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0" name="AutoShape 60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1" name="AutoShape 61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2" name="AutoShape 62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3" name="AutoShape 63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4" name="AutoShape 64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5" name="AutoShape 65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6" name="AutoShape 66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7" name="AutoShape 67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8" name="AutoShape 68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69" name="AutoShape 69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0" name="AutoShape 70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1" name="AutoShape 71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2" name="AutoShape 72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3" name="AutoShape 73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4" name="AutoShape 74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>
      <xdr:nvSpPr>
        <xdr:cNvPr id="75" name="AutoShape 75"/>
        <xdr:cNvSpPr>
          <a:spLocks noChangeAspect="1"/>
        </xdr:cNvSpPr>
      </xdr:nvSpPr>
      <xdr:spPr>
        <a:xfrm>
          <a:off x="0" y="50234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76" name="AutoShape 1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77" name="AutoShape 2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78" name="AutoShape 3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79" name="AutoShape 4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0" name="AutoShape 5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1" name="AutoShape 6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2" name="AutoShape 7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3" name="AutoShape 8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4" name="AutoShape 9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5" name="AutoShape 10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6" name="AutoShape 11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7" name="AutoShape 12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8" name="AutoShape 13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89" name="AutoShape 14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0" name="AutoShape 15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1" name="AutoShape 16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2" name="AutoShape 17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3" name="AutoShape 18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4" name="AutoShape 19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5" name="AutoShape 20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6" name="AutoShape 21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7" name="AutoShape 22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8" name="AutoShape 23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99" name="AutoShape 24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342900</xdr:colOff>
      <xdr:row>76</xdr:row>
      <xdr:rowOff>0</xdr:rowOff>
    </xdr:to>
    <xdr:sp>
      <xdr:nvSpPr>
        <xdr:cNvPr id="100" name="AutoShape 25"/>
        <xdr:cNvSpPr>
          <a:spLocks noChangeAspect="1"/>
        </xdr:cNvSpPr>
      </xdr:nvSpPr>
      <xdr:spPr>
        <a:xfrm>
          <a:off x="0" y="322230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1" name="AutoShape 26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2" name="AutoShape 27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3" name="AutoShape 28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4" name="AutoShape 29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5" name="AutoShape 30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6" name="AutoShape 31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7" name="AutoShape 32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8" name="AutoShape 33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09" name="AutoShape 34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0" name="AutoShape 35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1" name="AutoShape 36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2" name="AutoShape 37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3" name="AutoShape 38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4" name="AutoShape 39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5" name="AutoShape 40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6" name="AutoShape 41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7" name="AutoShape 42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8" name="AutoShape 43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19" name="AutoShape 44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0" name="AutoShape 45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1" name="AutoShape 46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2" name="AutoShape 47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3" name="AutoShape 48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4" name="AutoShape 49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5" name="AutoShape 50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6" name="AutoShape 51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7" name="AutoShape 52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8" name="AutoShape 53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29" name="AutoShape 54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0" name="AutoShape 55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1" name="AutoShape 56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2" name="AutoShape 57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3" name="AutoShape 58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4" name="AutoShape 59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5" name="AutoShape 60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6" name="AutoShape 61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7" name="AutoShape 62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8" name="AutoShape 63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39" name="AutoShape 64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0" name="AutoShape 65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1" name="AutoShape 66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2" name="AutoShape 67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3" name="AutoShape 68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4" name="AutoShape 69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5" name="AutoShape 70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6" name="AutoShape 71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7" name="AutoShape 72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8" name="AutoShape 73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49" name="AutoShape 74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342900</xdr:colOff>
      <xdr:row>78</xdr:row>
      <xdr:rowOff>0</xdr:rowOff>
    </xdr:to>
    <xdr:sp>
      <xdr:nvSpPr>
        <xdr:cNvPr id="150" name="AutoShape 75"/>
        <xdr:cNvSpPr>
          <a:spLocks noChangeAspect="1"/>
        </xdr:cNvSpPr>
      </xdr:nvSpPr>
      <xdr:spPr>
        <a:xfrm>
          <a:off x="0" y="32794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1" name="AutoShape 1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2" name="AutoShape 2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3" name="AutoShape 3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4" name="AutoShape 4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5" name="AutoShape 5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6" name="AutoShape 6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7" name="AutoShape 7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8" name="AutoShape 8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59" name="AutoShape 9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0" name="AutoShape 10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1" name="AutoShape 11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2" name="AutoShape 12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3" name="AutoShape 13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4" name="AutoShape 14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5" name="AutoShape 15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6" name="AutoShape 16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7" name="AutoShape 17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8" name="AutoShape 18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69" name="AutoShape 19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0" name="AutoShape 20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1" name="AutoShape 21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2" name="AutoShape 22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3" name="AutoShape 23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4" name="AutoShape 24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342900</xdr:colOff>
      <xdr:row>101</xdr:row>
      <xdr:rowOff>0</xdr:rowOff>
    </xdr:to>
    <xdr:sp>
      <xdr:nvSpPr>
        <xdr:cNvPr id="175" name="AutoShape 25"/>
        <xdr:cNvSpPr>
          <a:spLocks noChangeAspect="1"/>
        </xdr:cNvSpPr>
      </xdr:nvSpPr>
      <xdr:spPr>
        <a:xfrm>
          <a:off x="0" y="39547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76" name="AutoShape 26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77" name="AutoShape 27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78" name="AutoShape 28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79" name="AutoShape 29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0" name="AutoShape 30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1" name="AutoShape 31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2" name="AutoShape 32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3" name="AutoShape 33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4" name="AutoShape 34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5" name="AutoShape 35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6" name="AutoShape 36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7" name="AutoShape 37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8" name="AutoShape 38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89" name="AutoShape 39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0" name="AutoShape 40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1" name="AutoShape 41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2" name="AutoShape 42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3" name="AutoShape 43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4" name="AutoShape 44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5" name="AutoShape 45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6" name="AutoShape 46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7" name="AutoShape 47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8" name="AutoShape 48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199" name="AutoShape 49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0" name="AutoShape 50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1" name="AutoShape 51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2" name="AutoShape 52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3" name="AutoShape 53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4" name="AutoShape 54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5" name="AutoShape 55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6" name="AutoShape 56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7" name="AutoShape 57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8" name="AutoShape 58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09" name="AutoShape 59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0" name="AutoShape 60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1" name="AutoShape 61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2" name="AutoShape 62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3" name="AutoShape 63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4" name="AutoShape 64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5" name="AutoShape 65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6" name="AutoShape 66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7" name="AutoShape 67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8" name="AutoShape 68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19" name="AutoShape 69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0" name="AutoShape 70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1" name="AutoShape 71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2" name="AutoShape 72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3" name="AutoShape 73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4" name="AutoShape 74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342900</xdr:colOff>
      <xdr:row>103</xdr:row>
      <xdr:rowOff>0</xdr:rowOff>
    </xdr:to>
    <xdr:sp>
      <xdr:nvSpPr>
        <xdr:cNvPr id="225" name="AutoShape 75"/>
        <xdr:cNvSpPr>
          <a:spLocks noChangeAspect="1"/>
        </xdr:cNvSpPr>
      </xdr:nvSpPr>
      <xdr:spPr>
        <a:xfrm>
          <a:off x="0" y="40309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4" name="AutoShape 4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5" name="AutoShape 5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6" name="AutoShape 6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7" name="AutoShape 7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8" name="AutoShape 8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9" name="AutoShape 9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0" name="AutoShape 10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1" name="AutoShape 11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2" name="AutoShape 12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3" name="AutoShape 13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4" name="AutoShape 14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5" name="AutoShape 15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6" name="AutoShape 16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7" name="AutoShape 17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8" name="AutoShape 18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19" name="AutoShape 19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0" name="AutoShape 20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1" name="AutoShape 21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2" name="AutoShape 22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3" name="AutoShape 23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4" name="AutoShape 24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0</xdr:rowOff>
    </xdr:to>
    <xdr:sp>
      <xdr:nvSpPr>
        <xdr:cNvPr id="25" name="AutoShape 25"/>
        <xdr:cNvSpPr>
          <a:spLocks noChangeAspect="1"/>
        </xdr:cNvSpPr>
      </xdr:nvSpPr>
      <xdr:spPr>
        <a:xfrm>
          <a:off x="0" y="105251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26" name="AutoShape 26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27" name="AutoShape 27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28" name="AutoShape 28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29" name="AutoShape 29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0" name="AutoShape 30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1" name="AutoShape 31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2" name="AutoShape 32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3" name="AutoShape 33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4" name="AutoShape 34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5" name="AutoShape 35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6" name="AutoShape 36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7" name="AutoShape 37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8" name="AutoShape 38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39" name="AutoShape 39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0" name="AutoShape 40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1" name="AutoShape 41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2" name="AutoShape 42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3" name="AutoShape 43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4" name="AutoShape 44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5" name="AutoShape 45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6" name="AutoShape 46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7" name="AutoShape 47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8" name="AutoShape 48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49" name="AutoShape 49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0" name="AutoShape 50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1" name="AutoShape 51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2" name="AutoShape 52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3" name="AutoShape 53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4" name="AutoShape 54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5" name="AutoShape 55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6" name="AutoShape 56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7" name="AutoShape 57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8" name="AutoShape 58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59" name="AutoShape 59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0" name="AutoShape 60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1" name="AutoShape 61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2" name="AutoShape 62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3" name="AutoShape 63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4" name="AutoShape 64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5" name="AutoShape 65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6" name="AutoShape 66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7" name="AutoShape 67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8" name="AutoShape 68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69" name="AutoShape 69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0" name="AutoShape 70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1" name="AutoShape 71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2" name="AutoShape 72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3" name="AutoShape 73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4" name="AutoShape 74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342900</xdr:colOff>
      <xdr:row>30</xdr:row>
      <xdr:rowOff>0</xdr:rowOff>
    </xdr:to>
    <xdr:sp>
      <xdr:nvSpPr>
        <xdr:cNvPr id="75" name="AutoShape 75"/>
        <xdr:cNvSpPr>
          <a:spLocks noChangeAspect="1"/>
        </xdr:cNvSpPr>
      </xdr:nvSpPr>
      <xdr:spPr>
        <a:xfrm>
          <a:off x="0" y="125349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76" name="AutoShape 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77" name="AutoShape 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78" name="AutoShape 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79" name="AutoShape 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0" name="AutoShape 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1" name="AutoShape 6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2" name="AutoShape 7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3" name="AutoShape 8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4" name="AutoShape 9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5" name="AutoShape 10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6" name="AutoShape 1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7" name="AutoShape 1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8" name="AutoShape 1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89" name="AutoShape 1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0" name="AutoShape 1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1" name="AutoShape 16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2" name="AutoShape 17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3" name="AutoShape 18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4" name="AutoShape 19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5" name="AutoShape 20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6" name="AutoShape 2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7" name="AutoShape 2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8" name="AutoShape 2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99" name="AutoShape 2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0" name="AutoShape 2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1" name="AutoShape 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2" name="AutoShape 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3" name="AutoShape 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4" name="AutoShape 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5" name="AutoShape 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6" name="AutoShape 6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7" name="AutoShape 7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8" name="AutoShape 8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09" name="AutoShape 9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0" name="AutoShape 10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1" name="AutoShape 1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2" name="AutoShape 1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3" name="AutoShape 1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4" name="AutoShape 1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5" name="AutoShape 1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6" name="AutoShape 16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7" name="AutoShape 17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8" name="AutoShape 18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19" name="AutoShape 19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0" name="AutoShape 20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1" name="AutoShape 21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2" name="AutoShape 22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3" name="AutoShape 23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4" name="AutoShape 24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342900</xdr:colOff>
      <xdr:row>48</xdr:row>
      <xdr:rowOff>0</xdr:rowOff>
    </xdr:to>
    <xdr:sp>
      <xdr:nvSpPr>
        <xdr:cNvPr id="125" name="AutoShape 25"/>
        <xdr:cNvSpPr>
          <a:spLocks noChangeAspect="1"/>
        </xdr:cNvSpPr>
      </xdr:nvSpPr>
      <xdr:spPr>
        <a:xfrm>
          <a:off x="0" y="1988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26" name="AutoShape 26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27" name="AutoShape 27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28" name="AutoShape 28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29" name="AutoShape 29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0" name="AutoShape 30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1" name="AutoShape 31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2" name="AutoShape 32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3" name="AutoShape 33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4" name="AutoShape 34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5" name="AutoShape 35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6" name="AutoShape 36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7" name="AutoShape 37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8" name="AutoShape 38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39" name="AutoShape 39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0" name="AutoShape 40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1" name="AutoShape 41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2" name="AutoShape 42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3" name="AutoShape 43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4" name="AutoShape 44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5" name="AutoShape 45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6" name="AutoShape 46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7" name="AutoShape 47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8" name="AutoShape 48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49" name="AutoShape 49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0" name="AutoShape 50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1" name="AutoShape 51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2" name="AutoShape 52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3" name="AutoShape 53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4" name="AutoShape 54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5" name="AutoShape 55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6" name="AutoShape 56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7" name="AutoShape 57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8" name="AutoShape 58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59" name="AutoShape 59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0" name="AutoShape 60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1" name="AutoShape 61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2" name="AutoShape 62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3" name="AutoShape 63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4" name="AutoShape 64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5" name="AutoShape 65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6" name="AutoShape 66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7" name="AutoShape 67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8" name="AutoShape 68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69" name="AutoShape 69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0" name="AutoShape 70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1" name="AutoShape 71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2" name="AutoShape 72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3" name="AutoShape 73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4" name="AutoShape 74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342900</xdr:colOff>
      <xdr:row>50</xdr:row>
      <xdr:rowOff>0</xdr:rowOff>
    </xdr:to>
    <xdr:sp>
      <xdr:nvSpPr>
        <xdr:cNvPr id="175" name="AutoShape 75"/>
        <xdr:cNvSpPr>
          <a:spLocks noChangeAspect="1"/>
        </xdr:cNvSpPr>
      </xdr:nvSpPr>
      <xdr:spPr>
        <a:xfrm>
          <a:off x="0" y="20707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76" name="AutoShape 1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77" name="AutoShape 2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78" name="AutoShape 3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79" name="AutoShape 4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0" name="AutoShape 5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1" name="AutoShape 6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2" name="AutoShape 7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3" name="AutoShape 8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4" name="AutoShape 9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5" name="AutoShape 10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6" name="AutoShape 11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7" name="AutoShape 12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8" name="AutoShape 13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89" name="AutoShape 14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0" name="AutoShape 15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1" name="AutoShape 16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2" name="AutoShape 17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3" name="AutoShape 18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4" name="AutoShape 19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5" name="AutoShape 20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6" name="AutoShape 21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7" name="AutoShape 22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8" name="AutoShape 23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99" name="AutoShape 24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200" name="AutoShape 25"/>
        <xdr:cNvSpPr>
          <a:spLocks noChangeAspect="1"/>
        </xdr:cNvSpPr>
      </xdr:nvSpPr>
      <xdr:spPr>
        <a:xfrm>
          <a:off x="0" y="164115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1" name="AutoShape 26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2" name="AutoShape 27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3" name="AutoShape 28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4" name="AutoShape 29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5" name="AutoShape 30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6" name="AutoShape 31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7" name="AutoShape 32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8" name="AutoShape 33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09" name="AutoShape 34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0" name="AutoShape 35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1" name="AutoShape 36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2" name="AutoShape 37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3" name="AutoShape 38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4" name="AutoShape 39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5" name="AutoShape 40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6" name="AutoShape 41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7" name="AutoShape 42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8" name="AutoShape 43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19" name="AutoShape 44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0" name="AutoShape 45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1" name="AutoShape 46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2" name="AutoShape 47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3" name="AutoShape 48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4" name="AutoShape 49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5" name="AutoShape 50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6" name="AutoShape 51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7" name="AutoShape 52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8" name="AutoShape 53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29" name="AutoShape 54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0" name="AutoShape 55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1" name="AutoShape 56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2" name="AutoShape 57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3" name="AutoShape 58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4" name="AutoShape 59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5" name="AutoShape 60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6" name="AutoShape 61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7" name="AutoShape 62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8" name="AutoShape 63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39" name="AutoShape 64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0" name="AutoShape 65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1" name="AutoShape 66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2" name="AutoShape 67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3" name="AutoShape 68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4" name="AutoShape 69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5" name="AutoShape 70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6" name="AutoShape 71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7" name="AutoShape 72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8" name="AutoShape 73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49" name="AutoShape 74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342900</xdr:colOff>
      <xdr:row>43</xdr:row>
      <xdr:rowOff>0</xdr:rowOff>
    </xdr:to>
    <xdr:sp>
      <xdr:nvSpPr>
        <xdr:cNvPr id="250" name="AutoShape 75"/>
        <xdr:cNvSpPr>
          <a:spLocks noChangeAspect="1"/>
        </xdr:cNvSpPr>
      </xdr:nvSpPr>
      <xdr:spPr>
        <a:xfrm>
          <a:off x="0" y="17887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1"/>
  <sheetViews>
    <sheetView tabSelected="1" zoomScale="110" zoomScaleNormal="110" zoomScaleSheetLayoutView="125" zoomScalePageLayoutView="0" workbookViewId="0" topLeftCell="A4">
      <pane ySplit="2295" topLeftCell="A1" activePane="bottomLeft" state="split"/>
      <selection pane="topLeft" activeCell="A4" sqref="A1:IV16384"/>
      <selection pane="bottomLeft" activeCell="H9" sqref="H9"/>
    </sheetView>
  </sheetViews>
  <sheetFormatPr defaultColWidth="9.140625" defaultRowHeight="12.75"/>
  <cols>
    <col min="1" max="1" width="60.00390625" style="5" customWidth="1"/>
    <col min="2" max="2" width="14.00390625" style="5" customWidth="1"/>
    <col min="3" max="3" width="12.57421875" style="5" customWidth="1"/>
    <col min="4" max="4" width="12.28125" style="5" customWidth="1"/>
    <col min="5" max="5" width="13.140625" style="5" customWidth="1"/>
    <col min="6" max="6" width="6.140625" style="5" customWidth="1"/>
    <col min="7" max="7" width="8.00390625" style="6" customWidth="1"/>
    <col min="8" max="8" width="45.57421875" style="98" customWidth="1"/>
    <col min="9" max="9" width="12.00390625" style="5" customWidth="1"/>
    <col min="10" max="10" width="13.421875" style="72" customWidth="1"/>
    <col min="11" max="11" width="10.140625" style="5" customWidth="1"/>
    <col min="12" max="12" width="13.57421875" style="72" customWidth="1"/>
    <col min="13" max="13" width="10.00390625" style="5" customWidth="1"/>
    <col min="14" max="14" width="10.00390625" style="72" customWidth="1"/>
    <col min="15" max="15" width="9.140625" style="5" customWidth="1"/>
    <col min="16" max="16" width="10.28125" style="5" customWidth="1"/>
    <col min="17" max="17" width="9.140625" style="5" customWidth="1"/>
    <col min="18" max="18" width="9.7109375" style="5" customWidth="1"/>
    <col min="19" max="19" width="9.140625" style="5" customWidth="1"/>
    <col min="20" max="20" width="10.421875" style="5" customWidth="1"/>
    <col min="21" max="16384" width="9.140625" style="5" customWidth="1"/>
  </cols>
  <sheetData>
    <row r="1" spans="1:14" s="13" customFormat="1" ht="15">
      <c r="A1" s="171" t="s">
        <v>21</v>
      </c>
      <c r="B1" s="179"/>
      <c r="C1" s="179"/>
      <c r="D1" s="180"/>
      <c r="E1" s="181"/>
      <c r="F1" s="52"/>
      <c r="G1" s="82"/>
      <c r="H1" s="92"/>
      <c r="I1" s="78"/>
      <c r="J1" s="66"/>
      <c r="L1" s="66"/>
      <c r="N1" s="66"/>
    </row>
    <row r="2" spans="1:14" s="13" customFormat="1" ht="42" customHeight="1">
      <c r="A2" s="171" t="s">
        <v>252</v>
      </c>
      <c r="B2" s="179"/>
      <c r="C2" s="179"/>
      <c r="D2" s="180"/>
      <c r="E2" s="181"/>
      <c r="F2" s="52"/>
      <c r="G2" s="82"/>
      <c r="H2" s="93"/>
      <c r="I2" s="52"/>
      <c r="J2" s="66"/>
      <c r="L2" s="66"/>
      <c r="N2" s="66"/>
    </row>
    <row r="3" spans="1:21" s="13" customFormat="1" ht="14.25">
      <c r="A3" s="182" t="s">
        <v>3</v>
      </c>
      <c r="B3" s="183"/>
      <c r="C3" s="183"/>
      <c r="D3" s="184"/>
      <c r="E3" s="185"/>
      <c r="F3" s="53"/>
      <c r="G3" s="83"/>
      <c r="H3" s="94"/>
      <c r="I3" s="174" t="s">
        <v>93</v>
      </c>
      <c r="J3" s="176" t="s">
        <v>96</v>
      </c>
      <c r="K3" s="177"/>
      <c r="L3" s="177"/>
      <c r="M3" s="177"/>
      <c r="N3" s="177"/>
      <c r="O3" s="177"/>
      <c r="P3" s="178"/>
      <c r="Q3" s="178"/>
      <c r="R3" s="178"/>
      <c r="S3" s="178"/>
      <c r="T3" s="178"/>
      <c r="U3" s="178"/>
    </row>
    <row r="4" spans="1:21" s="17" customFormat="1" ht="67.5">
      <c r="A4" s="15" t="s">
        <v>88</v>
      </c>
      <c r="B4" s="15" t="s">
        <v>22</v>
      </c>
      <c r="C4" s="16" t="s">
        <v>23</v>
      </c>
      <c r="D4" s="16" t="s">
        <v>34</v>
      </c>
      <c r="E4" s="42" t="s">
        <v>17</v>
      </c>
      <c r="F4" s="15" t="s">
        <v>244</v>
      </c>
      <c r="G4" s="42" t="s">
        <v>165</v>
      </c>
      <c r="H4" s="42" t="s">
        <v>92</v>
      </c>
      <c r="I4" s="175"/>
      <c r="J4" s="54" t="s">
        <v>94</v>
      </c>
      <c r="K4" s="54" t="s">
        <v>95</v>
      </c>
      <c r="L4" s="54" t="s">
        <v>94</v>
      </c>
      <c r="M4" s="54" t="s">
        <v>95</v>
      </c>
      <c r="N4" s="54" t="s">
        <v>94</v>
      </c>
      <c r="O4" s="54" t="s">
        <v>95</v>
      </c>
      <c r="P4" s="54" t="s">
        <v>94</v>
      </c>
      <c r="Q4" s="54" t="s">
        <v>95</v>
      </c>
      <c r="R4" s="54" t="s">
        <v>94</v>
      </c>
      <c r="S4" s="54" t="s">
        <v>95</v>
      </c>
      <c r="T4" s="54" t="s">
        <v>94</v>
      </c>
      <c r="U4" s="54" t="s">
        <v>95</v>
      </c>
    </row>
    <row r="5" spans="1:15" s="1" customFormat="1" ht="15">
      <c r="A5" s="20" t="s">
        <v>7</v>
      </c>
      <c r="B5" s="3">
        <f>B7+B69</f>
        <v>10643060.874999998</v>
      </c>
      <c r="C5" s="3">
        <f>C7+C69</f>
        <v>6782634.219999999</v>
      </c>
      <c r="D5" s="3">
        <f>D7+D69</f>
        <v>6217644.7924999995</v>
      </c>
      <c r="E5" s="3">
        <f>E7+E69</f>
        <v>4678123.099</v>
      </c>
      <c r="F5" s="51"/>
      <c r="G5" s="84"/>
      <c r="H5" s="93"/>
      <c r="I5" s="55"/>
      <c r="J5" s="67"/>
      <c r="K5" s="44"/>
      <c r="L5" s="67"/>
      <c r="M5" s="44"/>
      <c r="N5" s="65"/>
      <c r="O5" s="40"/>
    </row>
    <row r="6" spans="1:15" s="1" customFormat="1" ht="15">
      <c r="A6" s="22" t="s">
        <v>1</v>
      </c>
      <c r="B6" s="4"/>
      <c r="C6" s="4"/>
      <c r="D6" s="4"/>
      <c r="E6" s="4"/>
      <c r="F6" s="51"/>
      <c r="G6" s="84"/>
      <c r="H6" s="95"/>
      <c r="I6" s="55"/>
      <c r="J6" s="68"/>
      <c r="K6" s="56"/>
      <c r="L6" s="68"/>
      <c r="M6" s="56"/>
      <c r="N6" s="65"/>
      <c r="O6" s="40"/>
    </row>
    <row r="7" spans="1:15" s="1" customFormat="1" ht="57">
      <c r="A7" s="18" t="s">
        <v>24</v>
      </c>
      <c r="B7" s="3">
        <f>B8+B14+B21+B26+B38</f>
        <v>8195891.599999999</v>
      </c>
      <c r="C7" s="3">
        <f>C8+C14+C21+C26+C38</f>
        <v>6512543.699999999</v>
      </c>
      <c r="D7" s="3">
        <f>D8+D14+D21+D26+D38</f>
        <v>6166251.1</v>
      </c>
      <c r="E7" s="3">
        <f>E8+E14+E21+E26+E38</f>
        <v>4531365.359</v>
      </c>
      <c r="F7" s="51"/>
      <c r="G7" s="84"/>
      <c r="H7" s="99"/>
      <c r="I7" s="55"/>
      <c r="J7" s="69"/>
      <c r="K7" s="58"/>
      <c r="L7" s="69"/>
      <c r="M7" s="58"/>
      <c r="N7" s="65"/>
      <c r="O7" s="40"/>
    </row>
    <row r="8" spans="1:15" s="1" customFormat="1" ht="15">
      <c r="A8" s="24" t="s">
        <v>204</v>
      </c>
      <c r="B8" s="3">
        <f>B13</f>
        <v>70000</v>
      </c>
      <c r="C8" s="3"/>
      <c r="D8" s="3"/>
      <c r="E8" s="3"/>
      <c r="F8" s="51"/>
      <c r="G8" s="84"/>
      <c r="H8" s="99"/>
      <c r="I8" s="55"/>
      <c r="J8" s="69"/>
      <c r="K8" s="58"/>
      <c r="L8" s="69"/>
      <c r="M8" s="58"/>
      <c r="N8" s="65"/>
      <c r="O8" s="40"/>
    </row>
    <row r="9" spans="1:15" s="1" customFormat="1" ht="15">
      <c r="A9" s="23" t="s">
        <v>28</v>
      </c>
      <c r="B9" s="4"/>
      <c r="C9" s="4"/>
      <c r="D9" s="3"/>
      <c r="E9" s="3"/>
      <c r="F9" s="51"/>
      <c r="G9" s="84"/>
      <c r="H9" s="99"/>
      <c r="I9" s="55"/>
      <c r="J9" s="69"/>
      <c r="K9" s="58"/>
      <c r="L9" s="69"/>
      <c r="M9" s="58"/>
      <c r="N9" s="65"/>
      <c r="O9" s="40"/>
    </row>
    <row r="10" spans="1:15" s="1" customFormat="1" ht="30">
      <c r="A10" s="8" t="s">
        <v>205</v>
      </c>
      <c r="B10" s="4"/>
      <c r="C10" s="4"/>
      <c r="D10" s="3"/>
      <c r="E10" s="3"/>
      <c r="F10" s="51"/>
      <c r="G10" s="84"/>
      <c r="H10" s="95"/>
      <c r="I10" s="55"/>
      <c r="J10" s="69"/>
      <c r="K10" s="58"/>
      <c r="L10" s="69"/>
      <c r="M10" s="58"/>
      <c r="N10" s="65"/>
      <c r="O10" s="40"/>
    </row>
    <row r="11" spans="1:15" s="1" customFormat="1" ht="75">
      <c r="A11" s="28" t="s">
        <v>206</v>
      </c>
      <c r="B11" s="4"/>
      <c r="C11" s="4"/>
      <c r="D11" s="3"/>
      <c r="E11" s="3"/>
      <c r="F11" s="51"/>
      <c r="G11" s="84"/>
      <c r="H11" s="95"/>
      <c r="I11" s="55"/>
      <c r="J11" s="69"/>
      <c r="K11" s="58"/>
      <c r="L11" s="69"/>
      <c r="M11" s="58"/>
      <c r="N11" s="65"/>
      <c r="O11" s="40"/>
    </row>
    <row r="12" spans="1:15" s="1" customFormat="1" ht="60">
      <c r="A12" s="2" t="s">
        <v>207</v>
      </c>
      <c r="B12" s="4"/>
      <c r="C12" s="4"/>
      <c r="D12" s="3"/>
      <c r="E12" s="3"/>
      <c r="F12" s="51"/>
      <c r="G12" s="84"/>
      <c r="H12" s="95"/>
      <c r="I12" s="55"/>
      <c r="J12" s="69"/>
      <c r="K12" s="58"/>
      <c r="L12" s="69"/>
      <c r="M12" s="58"/>
      <c r="N12" s="65"/>
      <c r="O12" s="40"/>
    </row>
    <row r="13" spans="1:15" s="1" customFormat="1" ht="24">
      <c r="A13" s="8" t="s">
        <v>98</v>
      </c>
      <c r="B13" s="4">
        <v>70000</v>
      </c>
      <c r="C13" s="4"/>
      <c r="D13" s="3"/>
      <c r="E13" s="3"/>
      <c r="F13" s="84">
        <v>2014</v>
      </c>
      <c r="G13" s="84" t="s">
        <v>209</v>
      </c>
      <c r="H13" s="95"/>
      <c r="I13" s="55"/>
      <c r="J13" s="69"/>
      <c r="K13" s="58"/>
      <c r="L13" s="69"/>
      <c r="M13" s="58"/>
      <c r="N13" s="65"/>
      <c r="O13" s="40"/>
    </row>
    <row r="14" spans="1:15" s="1" customFormat="1" ht="15">
      <c r="A14" s="24" t="s">
        <v>14</v>
      </c>
      <c r="B14" s="3">
        <f>SUM(B17:B20)</f>
        <v>242631.5</v>
      </c>
      <c r="C14" s="3">
        <f>SUM(C17:C20)</f>
        <v>241032.6</v>
      </c>
      <c r="D14" s="3">
        <f>SUM(D17:D20)</f>
        <v>28153</v>
      </c>
      <c r="E14" s="3">
        <f>SUM(E17:E20)</f>
        <v>28153</v>
      </c>
      <c r="F14" s="51"/>
      <c r="G14" s="84"/>
      <c r="H14" s="95"/>
      <c r="I14" s="55"/>
      <c r="J14" s="69"/>
      <c r="K14" s="58"/>
      <c r="L14" s="69"/>
      <c r="M14" s="58"/>
      <c r="N14" s="65"/>
      <c r="O14" s="40"/>
    </row>
    <row r="15" spans="1:15" s="1" customFormat="1" ht="15">
      <c r="A15" s="23" t="s">
        <v>28</v>
      </c>
      <c r="B15" s="4"/>
      <c r="D15" s="4"/>
      <c r="E15" s="76"/>
      <c r="F15" s="51"/>
      <c r="G15" s="84"/>
      <c r="H15" s="95"/>
      <c r="I15" s="55"/>
      <c r="J15" s="69"/>
      <c r="K15" s="58"/>
      <c r="L15" s="69"/>
      <c r="M15" s="58"/>
      <c r="N15" s="65"/>
      <c r="O15" s="40"/>
    </row>
    <row r="16" spans="1:15" s="1" customFormat="1" ht="45">
      <c r="A16" s="28" t="s">
        <v>36</v>
      </c>
      <c r="B16" s="4"/>
      <c r="D16" s="4"/>
      <c r="E16" s="30"/>
      <c r="F16" s="51"/>
      <c r="G16" s="84"/>
      <c r="H16" s="95"/>
      <c r="I16" s="55"/>
      <c r="J16" s="69"/>
      <c r="K16" s="58"/>
      <c r="L16" s="69"/>
      <c r="M16" s="58"/>
      <c r="N16" s="65"/>
      <c r="O16" s="40"/>
    </row>
    <row r="17" spans="1:15" s="1" customFormat="1" ht="45">
      <c r="A17" s="2" t="s">
        <v>116</v>
      </c>
      <c r="B17" s="4"/>
      <c r="D17" s="4"/>
      <c r="E17" s="76"/>
      <c r="F17" s="51"/>
      <c r="G17" s="84" t="s">
        <v>150</v>
      </c>
      <c r="H17" s="172" t="s">
        <v>241</v>
      </c>
      <c r="I17" s="55"/>
      <c r="J17" s="69"/>
      <c r="K17" s="58"/>
      <c r="L17" s="69"/>
      <c r="M17" s="58"/>
      <c r="N17" s="65"/>
      <c r="O17" s="40"/>
    </row>
    <row r="18" spans="1:15" s="1" customFormat="1" ht="15" customHeight="1">
      <c r="A18" s="8" t="s">
        <v>98</v>
      </c>
      <c r="B18" s="4">
        <v>241032.6</v>
      </c>
      <c r="C18" s="4">
        <v>241032.6</v>
      </c>
      <c r="D18" s="30">
        <v>28153</v>
      </c>
      <c r="E18" s="30">
        <v>28153</v>
      </c>
      <c r="F18" s="51">
        <v>2013</v>
      </c>
      <c r="G18" s="51"/>
      <c r="H18" s="173"/>
      <c r="I18" s="55"/>
      <c r="J18" s="69"/>
      <c r="K18" s="58"/>
      <c r="L18" s="69"/>
      <c r="M18" s="58"/>
      <c r="N18" s="65"/>
      <c r="O18" s="40"/>
    </row>
    <row r="19" spans="1:15" s="1" customFormat="1" ht="30">
      <c r="A19" s="2" t="s">
        <v>117</v>
      </c>
      <c r="B19" s="4"/>
      <c r="D19" s="4"/>
      <c r="E19" s="76"/>
      <c r="F19" s="51"/>
      <c r="G19" s="51"/>
      <c r="H19" s="95" t="s">
        <v>181</v>
      </c>
      <c r="I19" s="55"/>
      <c r="J19" s="69"/>
      <c r="K19" s="58"/>
      <c r="L19" s="69"/>
      <c r="M19" s="58"/>
      <c r="N19" s="65"/>
      <c r="O19" s="40"/>
    </row>
    <row r="20" spans="1:15" s="1" customFormat="1" ht="15">
      <c r="A20" s="1" t="s">
        <v>110</v>
      </c>
      <c r="B20" s="4">
        <v>1598.9</v>
      </c>
      <c r="D20" s="4"/>
      <c r="E20" s="76"/>
      <c r="F20" s="51">
        <v>2014</v>
      </c>
      <c r="G20" s="51"/>
      <c r="H20" s="95"/>
      <c r="I20" s="55"/>
      <c r="J20" s="69"/>
      <c r="K20" s="58"/>
      <c r="L20" s="69"/>
      <c r="M20" s="58"/>
      <c r="N20" s="65"/>
      <c r="O20" s="40"/>
    </row>
    <row r="21" spans="1:44" s="1" customFormat="1" ht="15">
      <c r="A21" s="24" t="s">
        <v>9</v>
      </c>
      <c r="B21" s="3">
        <f>SUM(B25)</f>
        <v>50687.8</v>
      </c>
      <c r="C21" s="3">
        <f>SUM(C25)</f>
        <v>0</v>
      </c>
      <c r="D21" s="3">
        <f>SUM(D25)</f>
        <v>0</v>
      </c>
      <c r="E21" s="3">
        <f>SUM(E25)</f>
        <v>0</v>
      </c>
      <c r="F21" s="51"/>
      <c r="G21" s="84"/>
      <c r="H21" s="95"/>
      <c r="I21" s="55"/>
      <c r="J21" s="69"/>
      <c r="K21" s="58"/>
      <c r="L21" s="69"/>
      <c r="M21" s="58"/>
      <c r="N21" s="65"/>
      <c r="O21" s="43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1" customFormat="1" ht="15">
      <c r="A22" s="25" t="s">
        <v>37</v>
      </c>
      <c r="B22" s="4"/>
      <c r="D22" s="4"/>
      <c r="E22" s="45"/>
      <c r="F22" s="51"/>
      <c r="G22" s="84"/>
      <c r="H22" s="95"/>
      <c r="I22" s="55"/>
      <c r="J22" s="69"/>
      <c r="K22" s="58"/>
      <c r="L22" s="69"/>
      <c r="M22" s="58"/>
      <c r="N22" s="65"/>
      <c r="O22" s="43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1" customFormat="1" ht="42.75">
      <c r="A23" s="25" t="s">
        <v>38</v>
      </c>
      <c r="B23" s="4"/>
      <c r="D23" s="4"/>
      <c r="E23" s="76"/>
      <c r="F23" s="51"/>
      <c r="G23" s="84"/>
      <c r="H23" s="95"/>
      <c r="I23" s="55"/>
      <c r="J23" s="69"/>
      <c r="K23" s="58"/>
      <c r="L23" s="69"/>
      <c r="M23" s="58"/>
      <c r="N23" s="65"/>
      <c r="O23" s="43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s="1" customFormat="1" ht="60">
      <c r="A24" s="26" t="s">
        <v>42</v>
      </c>
      <c r="B24" s="4"/>
      <c r="D24" s="4"/>
      <c r="E24" s="76"/>
      <c r="F24" s="51"/>
      <c r="G24" s="84"/>
      <c r="H24" s="95"/>
      <c r="I24" s="55"/>
      <c r="J24" s="69"/>
      <c r="K24" s="58"/>
      <c r="L24" s="69"/>
      <c r="M24" s="58"/>
      <c r="N24" s="65"/>
      <c r="O24" s="4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1" customFormat="1" ht="60">
      <c r="A25" s="2" t="s">
        <v>43</v>
      </c>
      <c r="B25" s="4">
        <v>50687.8</v>
      </c>
      <c r="D25" s="4"/>
      <c r="E25" s="76"/>
      <c r="F25" s="51"/>
      <c r="G25" s="84" t="s">
        <v>151</v>
      </c>
      <c r="H25" s="95" t="s">
        <v>213</v>
      </c>
      <c r="I25" s="55"/>
      <c r="J25" s="69"/>
      <c r="K25" s="58"/>
      <c r="L25" s="69"/>
      <c r="M25" s="58"/>
      <c r="N25" s="65"/>
      <c r="O25" s="43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1" customFormat="1" ht="15">
      <c r="A26" s="24" t="s">
        <v>10</v>
      </c>
      <c r="B26" s="3">
        <f>SUM(B29:B37)</f>
        <v>165000</v>
      </c>
      <c r="C26" s="3">
        <f>SUM(C29:C37)</f>
        <v>160700</v>
      </c>
      <c r="D26" s="3">
        <f>SUM(D29:D37)</f>
        <v>28916</v>
      </c>
      <c r="E26" s="3">
        <f>SUM(E29:E37)</f>
        <v>28916</v>
      </c>
      <c r="F26" s="51"/>
      <c r="G26" s="84"/>
      <c r="H26" s="95"/>
      <c r="I26" s="55"/>
      <c r="J26" s="69"/>
      <c r="K26" s="58"/>
      <c r="L26" s="69"/>
      <c r="M26" s="58"/>
      <c r="N26" s="65"/>
      <c r="O26" s="43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s="1" customFormat="1" ht="15">
      <c r="A27" s="25" t="s">
        <v>37</v>
      </c>
      <c r="B27" s="4"/>
      <c r="D27" s="64"/>
      <c r="E27" s="76"/>
      <c r="F27" s="51"/>
      <c r="G27" s="84"/>
      <c r="H27" s="95"/>
      <c r="I27" s="55"/>
      <c r="J27" s="69"/>
      <c r="K27" s="58"/>
      <c r="L27" s="69"/>
      <c r="M27" s="58"/>
      <c r="N27" s="65"/>
      <c r="O27" s="43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15" s="1" customFormat="1" ht="42.75">
      <c r="A28" s="25" t="s">
        <v>38</v>
      </c>
      <c r="B28" s="4"/>
      <c r="D28" s="4"/>
      <c r="E28" s="34"/>
      <c r="F28" s="51"/>
      <c r="G28" s="84"/>
      <c r="H28" s="95"/>
      <c r="I28" s="55"/>
      <c r="J28" s="69"/>
      <c r="K28" s="58"/>
      <c r="L28" s="69"/>
      <c r="M28" s="58"/>
      <c r="N28" s="65"/>
      <c r="O28" s="40"/>
    </row>
    <row r="29" spans="1:15" s="1" customFormat="1" ht="60">
      <c r="A29" s="26" t="s">
        <v>8</v>
      </c>
      <c r="B29" s="4"/>
      <c r="D29" s="4"/>
      <c r="E29" s="76"/>
      <c r="F29" s="51"/>
      <c r="G29" s="84"/>
      <c r="H29" s="95"/>
      <c r="I29" s="55"/>
      <c r="J29" s="69"/>
      <c r="K29" s="58"/>
      <c r="L29" s="69"/>
      <c r="M29" s="58"/>
      <c r="N29" s="65"/>
      <c r="O29" s="40"/>
    </row>
    <row r="30" spans="1:15" s="1" customFormat="1" ht="39.75" customHeight="1">
      <c r="A30" s="2" t="s">
        <v>39</v>
      </c>
      <c r="B30" s="4"/>
      <c r="C30" s="4"/>
      <c r="D30" s="4"/>
      <c r="E30" s="4"/>
      <c r="F30" s="51"/>
      <c r="G30" s="84" t="s">
        <v>152</v>
      </c>
      <c r="H30" s="172" t="s">
        <v>223</v>
      </c>
      <c r="I30" s="55"/>
      <c r="J30" s="69"/>
      <c r="K30" s="58"/>
      <c r="L30" s="69"/>
      <c r="M30" s="58"/>
      <c r="N30" s="65"/>
      <c r="O30" s="40"/>
    </row>
    <row r="31" spans="1:15" s="1" customFormat="1" ht="15">
      <c r="A31" s="8" t="s">
        <v>40</v>
      </c>
      <c r="B31" s="4">
        <v>65000</v>
      </c>
      <c r="C31" s="4">
        <v>65000</v>
      </c>
      <c r="D31" s="4"/>
      <c r="E31" s="4"/>
      <c r="F31" s="51">
        <v>2016</v>
      </c>
      <c r="H31" s="173"/>
      <c r="I31" s="55"/>
      <c r="J31" s="69"/>
      <c r="K31" s="58"/>
      <c r="L31" s="69"/>
      <c r="M31" s="58"/>
      <c r="N31" s="65"/>
      <c r="O31" s="40"/>
    </row>
    <row r="32" spans="1:15" s="1" customFormat="1" ht="45">
      <c r="A32" s="2" t="s">
        <v>41</v>
      </c>
      <c r="B32" s="4"/>
      <c r="C32" s="4"/>
      <c r="D32" s="4"/>
      <c r="E32" s="4"/>
      <c r="F32" s="51"/>
      <c r="G32" s="84"/>
      <c r="H32" s="172" t="s">
        <v>223</v>
      </c>
      <c r="I32" s="55"/>
      <c r="J32" s="69"/>
      <c r="K32" s="58"/>
      <c r="L32" s="69"/>
      <c r="M32" s="58"/>
      <c r="N32" s="65"/>
      <c r="O32" s="40"/>
    </row>
    <row r="33" spans="1:15" s="1" customFormat="1" ht="15">
      <c r="A33" s="8" t="s">
        <v>40</v>
      </c>
      <c r="B33" s="4">
        <v>50000</v>
      </c>
      <c r="C33" s="4">
        <v>50000</v>
      </c>
      <c r="D33" s="4"/>
      <c r="E33" s="4"/>
      <c r="F33" s="51">
        <v>2017</v>
      </c>
      <c r="G33" s="84" t="s">
        <v>153</v>
      </c>
      <c r="H33" s="173"/>
      <c r="I33" s="55"/>
      <c r="J33" s="69"/>
      <c r="K33" s="58"/>
      <c r="L33" s="69"/>
      <c r="M33" s="58"/>
      <c r="N33" s="65"/>
      <c r="O33" s="40"/>
    </row>
    <row r="34" spans="1:15" s="1" customFormat="1" ht="71.25">
      <c r="A34" s="25" t="s">
        <v>118</v>
      </c>
      <c r="B34" s="4"/>
      <c r="C34" s="4"/>
      <c r="D34" s="4"/>
      <c r="E34" s="4"/>
      <c r="F34" s="51"/>
      <c r="G34" s="84"/>
      <c r="H34" s="95"/>
      <c r="I34" s="55"/>
      <c r="J34" s="69"/>
      <c r="K34" s="58"/>
      <c r="L34" s="69"/>
      <c r="M34" s="58"/>
      <c r="N34" s="65"/>
      <c r="O34" s="40"/>
    </row>
    <row r="35" spans="1:15" s="1" customFormat="1" ht="45">
      <c r="A35" s="26" t="s">
        <v>44</v>
      </c>
      <c r="B35" s="4"/>
      <c r="D35" s="4"/>
      <c r="E35" s="46"/>
      <c r="F35" s="51"/>
      <c r="G35" s="84"/>
      <c r="H35" s="95"/>
      <c r="I35" s="55"/>
      <c r="J35" s="69"/>
      <c r="K35" s="58"/>
      <c r="L35" s="69"/>
      <c r="M35" s="58"/>
      <c r="N35" s="65"/>
      <c r="O35" s="40"/>
    </row>
    <row r="36" spans="1:15" s="1" customFormat="1" ht="45">
      <c r="A36" s="2" t="s">
        <v>45</v>
      </c>
      <c r="B36" s="4"/>
      <c r="D36" s="4"/>
      <c r="E36" s="46"/>
      <c r="F36" s="51"/>
      <c r="G36" s="84" t="s">
        <v>154</v>
      </c>
      <c r="H36" s="172" t="s">
        <v>214</v>
      </c>
      <c r="I36" s="55"/>
      <c r="J36" s="69"/>
      <c r="K36" s="58"/>
      <c r="L36" s="69"/>
      <c r="M36" s="58"/>
      <c r="N36" s="65"/>
      <c r="O36" s="40"/>
    </row>
    <row r="37" spans="1:15" s="1" customFormat="1" ht="15">
      <c r="A37" s="8" t="s">
        <v>40</v>
      </c>
      <c r="B37" s="4">
        <v>50000</v>
      </c>
      <c r="C37" s="4">
        <v>45700</v>
      </c>
      <c r="D37" s="4">
        <v>28916</v>
      </c>
      <c r="E37" s="4">
        <v>28916</v>
      </c>
      <c r="F37" s="51">
        <v>2014</v>
      </c>
      <c r="G37" s="84"/>
      <c r="H37" s="173"/>
      <c r="I37" s="55"/>
      <c r="J37" s="69"/>
      <c r="K37" s="58"/>
      <c r="L37" s="69"/>
      <c r="M37" s="58"/>
      <c r="N37" s="65"/>
      <c r="O37" s="40"/>
    </row>
    <row r="38" spans="1:15" s="1" customFormat="1" ht="15">
      <c r="A38" s="24" t="s">
        <v>35</v>
      </c>
      <c r="B38" s="64">
        <f>B39+B44+B59</f>
        <v>7667572.299999999</v>
      </c>
      <c r="C38" s="64">
        <f>C39+C44+C59</f>
        <v>6110811.1</v>
      </c>
      <c r="D38" s="64">
        <f>D39+D44+D59</f>
        <v>6109182.1</v>
      </c>
      <c r="E38" s="64">
        <f>E39+E44+E59</f>
        <v>4474296.359</v>
      </c>
      <c r="F38" s="51"/>
      <c r="G38" s="84"/>
      <c r="H38" s="95"/>
      <c r="I38" s="55"/>
      <c r="J38" s="69"/>
      <c r="K38" s="58"/>
      <c r="L38" s="69"/>
      <c r="M38" s="58"/>
      <c r="N38" s="65"/>
      <c r="O38" s="40"/>
    </row>
    <row r="39" spans="1:15" s="1" customFormat="1" ht="15">
      <c r="A39" s="24" t="s">
        <v>25</v>
      </c>
      <c r="B39" s="64">
        <f>SUM(B40:B43)</f>
        <v>1279700</v>
      </c>
      <c r="C39" s="64">
        <f>SUM(C40:C43)</f>
        <v>0</v>
      </c>
      <c r="D39" s="64">
        <f>SUM(D40:D43)</f>
        <v>0</v>
      </c>
      <c r="E39" s="64">
        <f>SUM(E40:E43)</f>
        <v>0</v>
      </c>
      <c r="F39" s="51"/>
      <c r="G39" s="84"/>
      <c r="H39" s="95"/>
      <c r="I39" s="55"/>
      <c r="J39" s="69"/>
      <c r="K39" s="58"/>
      <c r="L39" s="69"/>
      <c r="M39" s="58"/>
      <c r="N39" s="65"/>
      <c r="O39" s="40"/>
    </row>
    <row r="40" spans="1:15" s="1" customFormat="1" ht="28.5">
      <c r="A40" s="7" t="s">
        <v>11</v>
      </c>
      <c r="B40" s="4"/>
      <c r="D40" s="4"/>
      <c r="E40" s="46"/>
      <c r="F40" s="51"/>
      <c r="G40" s="84"/>
      <c r="H40" s="95"/>
      <c r="I40" s="55"/>
      <c r="J40" s="69"/>
      <c r="K40" s="58"/>
      <c r="L40" s="69"/>
      <c r="M40" s="58"/>
      <c r="N40" s="65"/>
      <c r="O40" s="40"/>
    </row>
    <row r="41" spans="1:15" s="1" customFormat="1" ht="15">
      <c r="A41" s="7" t="s">
        <v>100</v>
      </c>
      <c r="B41" s="4"/>
      <c r="D41" s="4"/>
      <c r="E41" s="64"/>
      <c r="F41" s="51"/>
      <c r="G41" s="84"/>
      <c r="H41" s="95"/>
      <c r="I41" s="55"/>
      <c r="J41" s="69"/>
      <c r="K41" s="58"/>
      <c r="L41" s="69"/>
      <c r="M41" s="58"/>
      <c r="N41" s="65"/>
      <c r="O41" s="40"/>
    </row>
    <row r="42" spans="1:15" s="1" customFormat="1" ht="45">
      <c r="A42" s="28" t="s">
        <v>101</v>
      </c>
      <c r="B42" s="4"/>
      <c r="D42" s="4"/>
      <c r="E42" s="64"/>
      <c r="F42" s="51"/>
      <c r="G42" s="84"/>
      <c r="H42" s="95"/>
      <c r="I42" s="55"/>
      <c r="J42" s="69"/>
      <c r="K42" s="58"/>
      <c r="L42" s="69"/>
      <c r="M42" s="58"/>
      <c r="N42" s="65"/>
      <c r="O42" s="40"/>
    </row>
    <row r="43" spans="1:15" s="1" customFormat="1" ht="59.25" customHeight="1">
      <c r="A43" s="2" t="s">
        <v>129</v>
      </c>
      <c r="B43" s="4">
        <v>1279700</v>
      </c>
      <c r="D43" s="64"/>
      <c r="E43" s="46"/>
      <c r="F43" s="51">
        <v>2014</v>
      </c>
      <c r="G43" s="84" t="s">
        <v>155</v>
      </c>
      <c r="H43" s="95" t="s">
        <v>215</v>
      </c>
      <c r="I43" s="55"/>
      <c r="J43" s="69"/>
      <c r="K43" s="58"/>
      <c r="L43" s="69"/>
      <c r="M43" s="58"/>
      <c r="N43" s="65"/>
      <c r="O43" s="40"/>
    </row>
    <row r="44" spans="1:15" s="1" customFormat="1" ht="15">
      <c r="A44" s="24" t="s">
        <v>26</v>
      </c>
      <c r="B44" s="3">
        <f>SUM(B49:B58)</f>
        <v>6369474.299999999</v>
      </c>
      <c r="C44" s="3">
        <f>SUM(C49:C58)</f>
        <v>6109182.1</v>
      </c>
      <c r="D44" s="3">
        <f>SUM(D49:D58)</f>
        <v>6109182.1</v>
      </c>
      <c r="E44" s="3">
        <f>SUM(E49:E58)</f>
        <v>4474296.359</v>
      </c>
      <c r="F44" s="51"/>
      <c r="G44" s="84"/>
      <c r="H44" s="95"/>
      <c r="I44" s="55"/>
      <c r="J44" s="69"/>
      <c r="K44" s="58"/>
      <c r="L44" s="69"/>
      <c r="M44" s="58"/>
      <c r="N44" s="65"/>
      <c r="O44" s="40"/>
    </row>
    <row r="45" spans="1:15" s="1" customFormat="1" ht="15">
      <c r="A45" s="25" t="s">
        <v>37</v>
      </c>
      <c r="B45" s="4"/>
      <c r="D45" s="79"/>
      <c r="E45" s="21"/>
      <c r="F45" s="51"/>
      <c r="G45" s="84"/>
      <c r="H45" s="95"/>
      <c r="I45" s="55"/>
      <c r="J45" s="69"/>
      <c r="K45" s="58"/>
      <c r="L45" s="69"/>
      <c r="M45" s="58"/>
      <c r="N45" s="65"/>
      <c r="O45" s="40"/>
    </row>
    <row r="46" spans="1:15" s="1" customFormat="1" ht="28.5">
      <c r="A46" s="7" t="s">
        <v>11</v>
      </c>
      <c r="B46" s="4"/>
      <c r="D46" s="21"/>
      <c r="E46" s="21"/>
      <c r="F46" s="51"/>
      <c r="G46" s="84"/>
      <c r="H46" s="95"/>
      <c r="I46" s="55"/>
      <c r="J46" s="69"/>
      <c r="K46" s="58"/>
      <c r="L46" s="69"/>
      <c r="M46" s="58"/>
      <c r="N46" s="65"/>
      <c r="O46" s="40"/>
    </row>
    <row r="47" spans="1:15" s="1" customFormat="1" ht="15">
      <c r="A47" s="19" t="s">
        <v>2</v>
      </c>
      <c r="B47" s="4"/>
      <c r="D47" s="21"/>
      <c r="E47" s="46"/>
      <c r="F47" s="51"/>
      <c r="G47" s="84"/>
      <c r="H47" s="95"/>
      <c r="I47" s="55"/>
      <c r="J47" s="69"/>
      <c r="K47" s="58"/>
      <c r="L47" s="69"/>
      <c r="M47" s="58"/>
      <c r="N47" s="65"/>
      <c r="O47" s="40"/>
    </row>
    <row r="48" spans="1:15" s="1" customFormat="1" ht="60">
      <c r="A48" s="28" t="s">
        <v>46</v>
      </c>
      <c r="B48" s="4"/>
      <c r="D48" s="21"/>
      <c r="E48" s="46"/>
      <c r="F48" s="51"/>
      <c r="G48" s="84"/>
      <c r="H48" s="95"/>
      <c r="I48" s="55"/>
      <c r="J48" s="69"/>
      <c r="K48" s="58"/>
      <c r="L48" s="69"/>
      <c r="M48" s="58"/>
      <c r="N48" s="65"/>
      <c r="O48" s="40"/>
    </row>
    <row r="49" spans="1:15" s="1" customFormat="1" ht="48">
      <c r="A49" s="2" t="s">
        <v>12</v>
      </c>
      <c r="B49" s="4">
        <v>1930000</v>
      </c>
      <c r="C49" s="4">
        <v>1930000</v>
      </c>
      <c r="D49" s="4">
        <v>1930000</v>
      </c>
      <c r="E49" s="21">
        <v>580613.462</v>
      </c>
      <c r="F49" s="51">
        <v>2013</v>
      </c>
      <c r="G49" s="84" t="s">
        <v>146</v>
      </c>
      <c r="H49" s="95"/>
      <c r="I49" s="55"/>
      <c r="J49" s="69"/>
      <c r="K49" s="58"/>
      <c r="L49" s="69"/>
      <c r="M49" s="58"/>
      <c r="N49" s="65"/>
      <c r="O49" s="40"/>
    </row>
    <row r="50" spans="1:15" s="1" customFormat="1" ht="60">
      <c r="A50" s="2" t="s">
        <v>13</v>
      </c>
      <c r="B50" s="4">
        <v>3800000</v>
      </c>
      <c r="C50" s="4">
        <v>3800000</v>
      </c>
      <c r="D50" s="4">
        <v>3800000</v>
      </c>
      <c r="E50" s="4">
        <v>3741095.639</v>
      </c>
      <c r="F50" s="51">
        <v>2015</v>
      </c>
      <c r="G50" s="84" t="s">
        <v>147</v>
      </c>
      <c r="H50" s="95"/>
      <c r="I50" s="55"/>
      <c r="J50" s="69"/>
      <c r="K50" s="58"/>
      <c r="L50" s="69"/>
      <c r="M50" s="58"/>
      <c r="N50" s="65"/>
      <c r="O50" s="40"/>
    </row>
    <row r="51" spans="1:15" s="1" customFormat="1" ht="75">
      <c r="A51" s="2" t="s">
        <v>148</v>
      </c>
      <c r="B51" s="4">
        <v>379182.1</v>
      </c>
      <c r="C51" s="4">
        <v>379182.1</v>
      </c>
      <c r="D51" s="4">
        <v>379182.1</v>
      </c>
      <c r="E51" s="30">
        <v>152587.258</v>
      </c>
      <c r="F51" s="51">
        <v>2015</v>
      </c>
      <c r="G51" s="84" t="s">
        <v>210</v>
      </c>
      <c r="H51" s="95"/>
      <c r="I51" s="55"/>
      <c r="J51" s="69"/>
      <c r="K51" s="58"/>
      <c r="L51" s="69"/>
      <c r="M51" s="58"/>
      <c r="N51" s="65"/>
      <c r="O51" s="40"/>
    </row>
    <row r="52" spans="1:15" s="1" customFormat="1" ht="60">
      <c r="A52" s="2" t="s">
        <v>225</v>
      </c>
      <c r="B52" s="4">
        <v>247298.1</v>
      </c>
      <c r="C52" s="4"/>
      <c r="D52" s="4"/>
      <c r="E52" s="30"/>
      <c r="F52" s="51">
        <v>2014</v>
      </c>
      <c r="G52" s="84" t="s">
        <v>226</v>
      </c>
      <c r="H52" s="95"/>
      <c r="I52" s="55"/>
      <c r="J52" s="69"/>
      <c r="K52" s="58"/>
      <c r="L52" s="69"/>
      <c r="M52" s="58"/>
      <c r="N52" s="65"/>
      <c r="O52" s="40"/>
    </row>
    <row r="53" spans="1:15" s="1" customFormat="1" ht="60">
      <c r="A53" s="2" t="s">
        <v>112</v>
      </c>
      <c r="B53" s="4"/>
      <c r="D53" s="64"/>
      <c r="E53" s="34"/>
      <c r="F53" s="51"/>
      <c r="G53" s="84"/>
      <c r="H53" s="95"/>
      <c r="I53" s="55"/>
      <c r="J53" s="69"/>
      <c r="K53" s="58"/>
      <c r="L53" s="69"/>
      <c r="M53" s="58"/>
      <c r="N53" s="65"/>
      <c r="O53" s="40"/>
    </row>
    <row r="54" spans="1:15" s="30" customFormat="1" ht="22.5">
      <c r="A54" s="1" t="s">
        <v>143</v>
      </c>
      <c r="B54" s="4">
        <v>2022</v>
      </c>
      <c r="D54" s="4"/>
      <c r="F54" s="51">
        <v>2013</v>
      </c>
      <c r="G54" s="84"/>
      <c r="H54" s="95" t="s">
        <v>181</v>
      </c>
      <c r="I54" s="55"/>
      <c r="J54" s="69"/>
      <c r="K54" s="61"/>
      <c r="L54" s="69"/>
      <c r="M54" s="57"/>
      <c r="N54" s="69"/>
      <c r="O54" s="57"/>
    </row>
    <row r="55" spans="1:15" s="30" customFormat="1" ht="60">
      <c r="A55" s="2" t="s">
        <v>111</v>
      </c>
      <c r="B55" s="4"/>
      <c r="D55" s="4"/>
      <c r="F55" s="51"/>
      <c r="G55" s="84"/>
      <c r="H55" s="95"/>
      <c r="I55" s="55"/>
      <c r="J55" s="69"/>
      <c r="K55" s="61"/>
      <c r="L55" s="69"/>
      <c r="M55" s="57"/>
      <c r="N55" s="69"/>
      <c r="O55" s="57"/>
    </row>
    <row r="56" spans="1:15" s="30" customFormat="1" ht="22.5">
      <c r="A56" s="1" t="s">
        <v>143</v>
      </c>
      <c r="B56" s="4">
        <v>2022</v>
      </c>
      <c r="D56" s="4"/>
      <c r="F56" s="51">
        <v>2013</v>
      </c>
      <c r="G56" s="84"/>
      <c r="H56" s="95" t="s">
        <v>181</v>
      </c>
      <c r="I56" s="55"/>
      <c r="J56" s="69"/>
      <c r="K56" s="61"/>
      <c r="L56" s="69"/>
      <c r="M56" s="57"/>
      <c r="N56" s="69"/>
      <c r="O56" s="57"/>
    </row>
    <row r="57" spans="1:15" s="30" customFormat="1" ht="75">
      <c r="A57" s="2" t="s">
        <v>149</v>
      </c>
      <c r="B57" s="4"/>
      <c r="C57" s="4"/>
      <c r="D57" s="4"/>
      <c r="F57" s="51"/>
      <c r="G57" s="84"/>
      <c r="H57" s="95"/>
      <c r="I57" s="55"/>
      <c r="J57" s="69"/>
      <c r="K57" s="61"/>
      <c r="L57" s="69"/>
      <c r="M57" s="57"/>
      <c r="N57" s="69"/>
      <c r="O57" s="57"/>
    </row>
    <row r="58" spans="1:15" s="30" customFormat="1" ht="22.5">
      <c r="A58" s="1" t="s">
        <v>143</v>
      </c>
      <c r="B58" s="4">
        <v>8950.1</v>
      </c>
      <c r="D58" s="4"/>
      <c r="E58" s="21"/>
      <c r="F58" s="51">
        <v>2013</v>
      </c>
      <c r="G58" s="84"/>
      <c r="H58" s="95" t="s">
        <v>181</v>
      </c>
      <c r="I58" s="55"/>
      <c r="J58" s="69"/>
      <c r="K58" s="61"/>
      <c r="L58" s="69"/>
      <c r="M58" s="57"/>
      <c r="N58" s="69"/>
      <c r="O58" s="57"/>
    </row>
    <row r="59" spans="1:15" s="30" customFormat="1" ht="15">
      <c r="A59" s="24" t="s">
        <v>119</v>
      </c>
      <c r="B59" s="3">
        <f>SUM(B64:B68)</f>
        <v>18398</v>
      </c>
      <c r="C59" s="3">
        <f>SUM(C64:C68)</f>
        <v>1629</v>
      </c>
      <c r="D59" s="3">
        <f>SUM(D64:D68)</f>
        <v>0</v>
      </c>
      <c r="E59" s="3">
        <f>SUM(E64:E68)</f>
        <v>0</v>
      </c>
      <c r="F59" s="51"/>
      <c r="G59" s="84"/>
      <c r="H59" s="95"/>
      <c r="I59" s="55"/>
      <c r="J59" s="69"/>
      <c r="K59" s="61"/>
      <c r="L59" s="69"/>
      <c r="M59" s="57"/>
      <c r="N59" s="69"/>
      <c r="O59" s="57"/>
    </row>
    <row r="60" spans="1:15" s="30" customFormat="1" ht="42.75">
      <c r="A60" s="7" t="s">
        <v>120</v>
      </c>
      <c r="B60" s="4"/>
      <c r="D60" s="4"/>
      <c r="E60" s="21"/>
      <c r="F60" s="51"/>
      <c r="G60" s="84"/>
      <c r="H60" s="95"/>
      <c r="I60" s="55"/>
      <c r="J60" s="69"/>
      <c r="K60" s="61"/>
      <c r="L60" s="69"/>
      <c r="M60" s="57"/>
      <c r="N60" s="69"/>
      <c r="O60" s="57"/>
    </row>
    <row r="61" spans="1:15" s="30" customFormat="1" ht="15">
      <c r="A61" s="28" t="s">
        <v>121</v>
      </c>
      <c r="B61" s="4"/>
      <c r="D61" s="4"/>
      <c r="E61" s="21"/>
      <c r="F61" s="51"/>
      <c r="G61" s="84"/>
      <c r="H61" s="95"/>
      <c r="I61" s="55"/>
      <c r="J61" s="69"/>
      <c r="K61" s="61"/>
      <c r="L61" s="69"/>
      <c r="M61" s="57"/>
      <c r="N61" s="69"/>
      <c r="O61" s="57"/>
    </row>
    <row r="62" spans="1:15" s="33" customFormat="1" ht="15">
      <c r="A62" s="81" t="s">
        <v>122</v>
      </c>
      <c r="B62" s="4"/>
      <c r="D62" s="4"/>
      <c r="E62" s="45"/>
      <c r="F62" s="51"/>
      <c r="G62" s="84"/>
      <c r="H62" s="95"/>
      <c r="I62" s="55"/>
      <c r="J62" s="67"/>
      <c r="K62" s="59"/>
      <c r="L62" s="67"/>
      <c r="M62" s="59"/>
      <c r="N62" s="71"/>
      <c r="O62" s="60"/>
    </row>
    <row r="63" spans="1:15" s="33" customFormat="1" ht="30">
      <c r="A63" s="28" t="s">
        <v>97</v>
      </c>
      <c r="B63" s="4"/>
      <c r="D63" s="4"/>
      <c r="E63" s="45"/>
      <c r="F63" s="51"/>
      <c r="G63" s="84"/>
      <c r="H63" s="95"/>
      <c r="I63" s="55"/>
      <c r="J63" s="67"/>
      <c r="K63" s="59"/>
      <c r="L63" s="67"/>
      <c r="M63" s="59"/>
      <c r="N63" s="71"/>
      <c r="O63" s="60"/>
    </row>
    <row r="64" spans="1:15" s="33" customFormat="1" ht="30">
      <c r="A64" s="10" t="s">
        <v>123</v>
      </c>
      <c r="B64" s="4"/>
      <c r="D64" s="4"/>
      <c r="E64" s="47"/>
      <c r="F64" s="51"/>
      <c r="G64" s="84"/>
      <c r="H64" s="95"/>
      <c r="I64" s="55"/>
      <c r="J64" s="67"/>
      <c r="K64" s="59"/>
      <c r="L64" s="67"/>
      <c r="M64" s="59"/>
      <c r="N64" s="71"/>
      <c r="O64" s="60"/>
    </row>
    <row r="65" spans="1:15" s="33" customFormat="1" ht="30">
      <c r="A65" s="2" t="s">
        <v>124</v>
      </c>
      <c r="B65" s="4">
        <v>7279.5</v>
      </c>
      <c r="C65" s="4"/>
      <c r="D65" s="4"/>
      <c r="E65" s="4"/>
      <c r="F65" s="51">
        <v>2013</v>
      </c>
      <c r="G65" s="84" t="s">
        <v>156</v>
      </c>
      <c r="H65" s="95" t="s">
        <v>253</v>
      </c>
      <c r="I65" s="55"/>
      <c r="J65" s="67"/>
      <c r="K65" s="59"/>
      <c r="L65" s="67"/>
      <c r="M65" s="59"/>
      <c r="N65" s="71"/>
      <c r="O65" s="60"/>
    </row>
    <row r="66" spans="1:15" s="33" customFormat="1" ht="30">
      <c r="A66" s="2" t="s">
        <v>125</v>
      </c>
      <c r="B66" s="4">
        <v>5021.4</v>
      </c>
      <c r="C66" s="4">
        <v>1629</v>
      </c>
      <c r="D66" s="4"/>
      <c r="E66" s="4"/>
      <c r="F66" s="51">
        <v>2013</v>
      </c>
      <c r="G66" s="84" t="s">
        <v>157</v>
      </c>
      <c r="H66" s="95" t="s">
        <v>254</v>
      </c>
      <c r="I66" s="55"/>
      <c r="J66" s="67"/>
      <c r="K66" s="59"/>
      <c r="L66" s="67"/>
      <c r="M66" s="59"/>
      <c r="N66" s="71"/>
      <c r="O66" s="60"/>
    </row>
    <row r="67" spans="1:15" s="33" customFormat="1" ht="30">
      <c r="A67" s="2" t="s">
        <v>126</v>
      </c>
      <c r="B67" s="4">
        <v>3841.2</v>
      </c>
      <c r="C67" s="4"/>
      <c r="D67" s="4"/>
      <c r="E67" s="4"/>
      <c r="F67" s="51">
        <v>2013</v>
      </c>
      <c r="G67" s="84" t="s">
        <v>158</v>
      </c>
      <c r="H67" s="95" t="s">
        <v>253</v>
      </c>
      <c r="I67" s="55"/>
      <c r="J67" s="67"/>
      <c r="K67" s="59"/>
      <c r="L67" s="67"/>
      <c r="M67" s="59"/>
      <c r="N67" s="71"/>
      <c r="O67" s="60"/>
    </row>
    <row r="68" spans="1:15" s="33" customFormat="1" ht="30">
      <c r="A68" s="2" t="s">
        <v>127</v>
      </c>
      <c r="B68" s="4">
        <v>2255.9</v>
      </c>
      <c r="C68" s="4"/>
      <c r="D68" s="4"/>
      <c r="E68" s="4"/>
      <c r="F68" s="51">
        <v>2013</v>
      </c>
      <c r="G68" s="84" t="s">
        <v>159</v>
      </c>
      <c r="H68" s="95" t="s">
        <v>253</v>
      </c>
      <c r="I68" s="55"/>
      <c r="J68" s="67"/>
      <c r="K68" s="59"/>
      <c r="L68" s="67"/>
      <c r="M68" s="59"/>
      <c r="N68" s="71"/>
      <c r="O68" s="60"/>
    </row>
    <row r="69" spans="1:15" s="33" customFormat="1" ht="57">
      <c r="A69" s="18" t="s">
        <v>27</v>
      </c>
      <c r="B69" s="64">
        <f>B70+B75+B129+B134+B142</f>
        <v>2447169.275</v>
      </c>
      <c r="C69" s="64">
        <f>C70+C75+C129+C134+C142</f>
        <v>270090.51999999996</v>
      </c>
      <c r="D69" s="64">
        <f>D70+D75+D129+D134+D142</f>
        <v>51393.692500000005</v>
      </c>
      <c r="E69" s="64">
        <f>E70+E75+E129+E134+E142</f>
        <v>146757.74</v>
      </c>
      <c r="F69" s="51"/>
      <c r="G69" s="84"/>
      <c r="H69" s="64"/>
      <c r="I69" s="55"/>
      <c r="J69" s="67"/>
      <c r="K69" s="59"/>
      <c r="L69" s="67"/>
      <c r="M69" s="59"/>
      <c r="N69" s="71"/>
      <c r="O69" s="60"/>
    </row>
    <row r="70" spans="1:15" s="33" customFormat="1" ht="28.5">
      <c r="A70" s="23" t="s">
        <v>102</v>
      </c>
      <c r="B70" s="3">
        <f>B73</f>
        <v>1000000</v>
      </c>
      <c r="C70" s="3">
        <f>C73</f>
        <v>0</v>
      </c>
      <c r="D70" s="3">
        <f>D73</f>
        <v>0</v>
      </c>
      <c r="E70" s="3">
        <f>E73</f>
        <v>0</v>
      </c>
      <c r="F70" s="51"/>
      <c r="G70" s="84"/>
      <c r="H70" s="64"/>
      <c r="I70" s="55"/>
      <c r="J70" s="67"/>
      <c r="K70" s="59"/>
      <c r="L70" s="67"/>
      <c r="M70" s="59"/>
      <c r="N70" s="71"/>
      <c r="O70" s="60"/>
    </row>
    <row r="71" spans="1:15" s="33" customFormat="1" ht="15">
      <c r="A71" s="27" t="s">
        <v>103</v>
      </c>
      <c r="B71" s="79"/>
      <c r="D71" s="4"/>
      <c r="E71" s="77"/>
      <c r="F71" s="51"/>
      <c r="G71" s="84"/>
      <c r="H71" s="95"/>
      <c r="I71" s="55"/>
      <c r="J71" s="67"/>
      <c r="K71" s="59"/>
      <c r="L71" s="67"/>
      <c r="M71" s="59"/>
      <c r="N71" s="71"/>
      <c r="O71" s="60"/>
    </row>
    <row r="72" spans="1:15" s="33" customFormat="1" ht="37.5" customHeight="1">
      <c r="A72" s="2" t="s">
        <v>104</v>
      </c>
      <c r="B72" s="21"/>
      <c r="D72" s="4"/>
      <c r="E72" s="77"/>
      <c r="F72" s="51"/>
      <c r="G72" s="84" t="s">
        <v>160</v>
      </c>
      <c r="H72" s="172" t="s">
        <v>178</v>
      </c>
      <c r="I72" s="55"/>
      <c r="J72" s="67"/>
      <c r="K72" s="59"/>
      <c r="L72" s="67"/>
      <c r="M72" s="59"/>
      <c r="N72" s="71"/>
      <c r="O72" s="60"/>
    </row>
    <row r="73" spans="1:15" s="33" customFormat="1" ht="15">
      <c r="A73" s="8" t="s">
        <v>98</v>
      </c>
      <c r="B73" s="21">
        <v>1000000</v>
      </c>
      <c r="D73" s="4"/>
      <c r="E73" s="77"/>
      <c r="F73" s="51">
        <v>2014</v>
      </c>
      <c r="G73" s="84"/>
      <c r="H73" s="173"/>
      <c r="I73" s="55"/>
      <c r="J73" s="67"/>
      <c r="K73" s="59"/>
      <c r="L73" s="67"/>
      <c r="M73" s="59"/>
      <c r="N73" s="71"/>
      <c r="O73" s="60"/>
    </row>
    <row r="74" spans="1:15" s="33" customFormat="1" ht="15">
      <c r="A74" s="8"/>
      <c r="B74" s="21"/>
      <c r="D74" s="4"/>
      <c r="E74" s="77"/>
      <c r="F74" s="51"/>
      <c r="G74" s="84"/>
      <c r="H74" s="95"/>
      <c r="I74" s="55"/>
      <c r="J74" s="67"/>
      <c r="K74" s="59"/>
      <c r="L74" s="67"/>
      <c r="M74" s="59"/>
      <c r="N74" s="71"/>
      <c r="O74" s="60"/>
    </row>
    <row r="75" spans="1:15" s="33" customFormat="1" ht="28.5">
      <c r="A75" s="7" t="s">
        <v>16</v>
      </c>
      <c r="B75" s="64">
        <f>B77+B92+B96+B101+B108+B116+B124</f>
        <v>1234882.62</v>
      </c>
      <c r="C75" s="64">
        <f>C77+C92+C96+C101+C108+C116+C124</f>
        <v>155740.41999999998</v>
      </c>
      <c r="D75" s="64">
        <f>D77+D92+D96+D101+D108+D116+D124</f>
        <v>51393.692500000005</v>
      </c>
      <c r="E75" s="64">
        <f>E77+E92+E96+E101+E108+E116+E124</f>
        <v>146757.74</v>
      </c>
      <c r="F75" s="51"/>
      <c r="G75" s="84"/>
      <c r="H75" s="93"/>
      <c r="I75" s="61"/>
      <c r="J75" s="70"/>
      <c r="K75" s="61"/>
      <c r="L75" s="70"/>
      <c r="M75" s="61"/>
      <c r="N75" s="70"/>
      <c r="O75" s="61"/>
    </row>
    <row r="76" spans="1:15" s="33" customFormat="1" ht="15">
      <c r="A76" s="32" t="s">
        <v>1</v>
      </c>
      <c r="B76" s="4"/>
      <c r="C76" s="4"/>
      <c r="D76" s="4"/>
      <c r="E76" s="4"/>
      <c r="F76" s="51"/>
      <c r="G76" s="84"/>
      <c r="H76" s="95"/>
      <c r="I76" s="55"/>
      <c r="J76" s="67"/>
      <c r="K76" s="59"/>
      <c r="L76" s="67"/>
      <c r="M76" s="59"/>
      <c r="N76" s="71"/>
      <c r="O76" s="60"/>
    </row>
    <row r="77" spans="1:15" s="33" customFormat="1" ht="15">
      <c r="A77" s="36" t="s">
        <v>55</v>
      </c>
      <c r="B77" s="64">
        <f>SUM(B78:B91)</f>
        <v>173878.6</v>
      </c>
      <c r="C77" s="64">
        <f>SUM(C78:C91)</f>
        <v>20253.5</v>
      </c>
      <c r="D77" s="64">
        <f>SUM(D78:D91)</f>
        <v>10004.4025</v>
      </c>
      <c r="E77" s="64">
        <f>SUM(E78:E91)</f>
        <v>6009.94</v>
      </c>
      <c r="F77" s="51"/>
      <c r="G77" s="84"/>
      <c r="H77" s="95"/>
      <c r="I77" s="55"/>
      <c r="J77" s="67"/>
      <c r="K77" s="59"/>
      <c r="L77" s="67"/>
      <c r="M77" s="59"/>
      <c r="N77" s="71"/>
      <c r="O77" s="60"/>
    </row>
    <row r="78" spans="1:15" s="33" customFormat="1" ht="30">
      <c r="A78" s="29" t="s">
        <v>4</v>
      </c>
      <c r="B78" s="4"/>
      <c r="D78" s="4"/>
      <c r="E78" s="77"/>
      <c r="F78" s="51"/>
      <c r="G78" s="84"/>
      <c r="H78" s="95"/>
      <c r="I78" s="55"/>
      <c r="J78" s="67"/>
      <c r="K78" s="59"/>
      <c r="L78" s="67"/>
      <c r="M78" s="59"/>
      <c r="N78" s="71"/>
      <c r="O78" s="60"/>
    </row>
    <row r="79" spans="1:15" s="33" customFormat="1" ht="28.5">
      <c r="A79" s="20" t="s">
        <v>30</v>
      </c>
      <c r="B79" s="4"/>
      <c r="D79" s="4"/>
      <c r="E79" s="77"/>
      <c r="F79" s="51"/>
      <c r="G79" s="84"/>
      <c r="H79" s="95"/>
      <c r="I79" s="55"/>
      <c r="J79" s="67"/>
      <c r="K79" s="59"/>
      <c r="L79" s="67"/>
      <c r="M79" s="59"/>
      <c r="N79" s="71"/>
      <c r="O79" s="60"/>
    </row>
    <row r="80" spans="1:15" s="33" customFormat="1" ht="15">
      <c r="A80" s="10" t="s">
        <v>1</v>
      </c>
      <c r="B80" s="4"/>
      <c r="D80" s="4"/>
      <c r="E80" s="77"/>
      <c r="F80" s="51"/>
      <c r="G80" s="84"/>
      <c r="H80" s="95"/>
      <c r="I80" s="55"/>
      <c r="J80" s="67"/>
      <c r="K80" s="59"/>
      <c r="L80" s="67"/>
      <c r="M80" s="59"/>
      <c r="N80" s="71"/>
      <c r="O80" s="60"/>
    </row>
    <row r="81" spans="1:15" s="33" customFormat="1" ht="45">
      <c r="A81" s="22" t="s">
        <v>56</v>
      </c>
      <c r="B81" s="4"/>
      <c r="D81" s="4"/>
      <c r="E81" s="77"/>
      <c r="F81" s="51"/>
      <c r="G81" s="84"/>
      <c r="H81" s="95"/>
      <c r="I81" s="55"/>
      <c r="J81" s="67"/>
      <c r="K81" s="59"/>
      <c r="L81" s="67"/>
      <c r="M81" s="59"/>
      <c r="N81" s="71"/>
      <c r="O81" s="60"/>
    </row>
    <row r="82" spans="1:15" s="33" customFormat="1" ht="15">
      <c r="A82" s="10" t="s">
        <v>1</v>
      </c>
      <c r="B82" s="4"/>
      <c r="D82" s="4"/>
      <c r="E82" s="77"/>
      <c r="F82" s="51"/>
      <c r="G82" s="84"/>
      <c r="H82" s="93"/>
      <c r="I82" s="55"/>
      <c r="J82" s="67"/>
      <c r="K82" s="59"/>
      <c r="L82" s="67"/>
      <c r="M82" s="59"/>
      <c r="N82" s="71"/>
      <c r="O82" s="60"/>
    </row>
    <row r="83" spans="1:15" s="33" customFormat="1" ht="30">
      <c r="A83" s="10" t="s">
        <v>58</v>
      </c>
      <c r="B83" s="4">
        <v>20036.2</v>
      </c>
      <c r="D83" s="80"/>
      <c r="E83" s="77"/>
      <c r="F83" s="51">
        <v>2013</v>
      </c>
      <c r="G83" s="84"/>
      <c r="H83" s="93"/>
      <c r="I83" s="55"/>
      <c r="L83" s="67"/>
      <c r="M83" s="59"/>
      <c r="N83" s="71"/>
      <c r="O83" s="60"/>
    </row>
    <row r="84" spans="1:15" s="33" customFormat="1" ht="15">
      <c r="A84" s="20" t="s">
        <v>49</v>
      </c>
      <c r="B84" s="4"/>
      <c r="D84" s="4"/>
      <c r="E84" s="77"/>
      <c r="F84" s="51"/>
      <c r="G84" s="84"/>
      <c r="H84" s="95"/>
      <c r="I84" s="55"/>
      <c r="J84" s="67"/>
      <c r="K84" s="59"/>
      <c r="L84" s="67"/>
      <c r="M84" s="59"/>
      <c r="N84" s="71"/>
      <c r="O84" s="60"/>
    </row>
    <row r="85" spans="1:15" s="33" customFormat="1" ht="15">
      <c r="A85" s="10" t="s">
        <v>1</v>
      </c>
      <c r="B85" s="4"/>
      <c r="D85" s="4"/>
      <c r="E85" s="77"/>
      <c r="F85" s="51"/>
      <c r="G85" s="84"/>
      <c r="H85" s="95"/>
      <c r="I85" s="55"/>
      <c r="J85" s="67"/>
      <c r="K85" s="59"/>
      <c r="L85" s="67"/>
      <c r="M85" s="59"/>
      <c r="N85" s="71"/>
      <c r="O85" s="60"/>
    </row>
    <row r="86" spans="1:15" s="33" customFormat="1" ht="17.25" customHeight="1">
      <c r="A86" s="10" t="s">
        <v>59</v>
      </c>
      <c r="B86" s="4">
        <v>68365.3</v>
      </c>
      <c r="D86" s="4"/>
      <c r="E86" s="48"/>
      <c r="F86" s="51">
        <v>2013</v>
      </c>
      <c r="G86" s="84"/>
      <c r="H86" s="93"/>
      <c r="I86" s="61"/>
      <c r="J86" s="61"/>
      <c r="K86" s="61"/>
      <c r="L86" s="70"/>
      <c r="M86" s="61"/>
      <c r="N86" s="73"/>
      <c r="O86" s="60"/>
    </row>
    <row r="87" spans="1:15" s="33" customFormat="1" ht="22.5" customHeight="1">
      <c r="A87" s="10" t="s">
        <v>60</v>
      </c>
      <c r="B87" s="4">
        <v>20253.5</v>
      </c>
      <c r="C87" s="4">
        <v>20253.5</v>
      </c>
      <c r="D87" s="4">
        <v>10004.4025</v>
      </c>
      <c r="E87" s="4">
        <v>6009.94</v>
      </c>
      <c r="F87" s="51">
        <v>2013</v>
      </c>
      <c r="G87" s="84"/>
      <c r="H87" s="95" t="s">
        <v>242</v>
      </c>
      <c r="I87" s="61"/>
      <c r="J87" s="164" t="s">
        <v>238</v>
      </c>
      <c r="K87" s="74">
        <v>6009.94</v>
      </c>
      <c r="L87" s="67"/>
      <c r="M87" s="62"/>
      <c r="N87" s="71"/>
      <c r="O87" s="60"/>
    </row>
    <row r="88" spans="1:15" s="33" customFormat="1" ht="28.5">
      <c r="A88" s="20" t="s">
        <v>61</v>
      </c>
      <c r="B88" s="4"/>
      <c r="D88" s="4"/>
      <c r="E88" s="77"/>
      <c r="F88" s="51"/>
      <c r="G88" s="84"/>
      <c r="H88" s="95"/>
      <c r="I88" s="61"/>
      <c r="J88" s="67"/>
      <c r="K88" s="61"/>
      <c r="L88" s="67"/>
      <c r="M88" s="62"/>
      <c r="N88" s="71"/>
      <c r="O88" s="60"/>
    </row>
    <row r="89" spans="1:15" s="33" customFormat="1" ht="15">
      <c r="A89" s="22" t="s">
        <v>1</v>
      </c>
      <c r="B89" s="4"/>
      <c r="D89" s="4"/>
      <c r="E89" s="48"/>
      <c r="F89" s="51"/>
      <c r="G89" s="84"/>
      <c r="H89" s="93"/>
      <c r="I89" s="61"/>
      <c r="J89" s="74"/>
      <c r="K89" s="61"/>
      <c r="L89" s="70"/>
      <c r="M89" s="61"/>
      <c r="N89" s="71"/>
      <c r="O89" s="60"/>
    </row>
    <row r="90" spans="1:15" s="33" customFormat="1" ht="15">
      <c r="A90" s="10" t="s">
        <v>50</v>
      </c>
      <c r="B90" s="4">
        <v>65223.6</v>
      </c>
      <c r="D90" s="4"/>
      <c r="E90" s="48"/>
      <c r="F90" s="51">
        <v>2013</v>
      </c>
      <c r="G90" s="84"/>
      <c r="H90" s="93"/>
      <c r="I90" s="61"/>
      <c r="J90" s="74"/>
      <c r="K90" s="61"/>
      <c r="L90" s="74"/>
      <c r="M90" s="63"/>
      <c r="N90" s="70"/>
      <c r="O90" s="74"/>
    </row>
    <row r="91" spans="1:15" s="33" customFormat="1" ht="15">
      <c r="A91" s="10" t="s">
        <v>128</v>
      </c>
      <c r="B91" s="4"/>
      <c r="D91" s="64"/>
      <c r="E91" s="77"/>
      <c r="F91" s="51"/>
      <c r="G91" s="84"/>
      <c r="H91" s="95"/>
      <c r="I91" s="55"/>
      <c r="J91" s="67"/>
      <c r="K91" s="61"/>
      <c r="L91" s="67"/>
      <c r="M91" s="59"/>
      <c r="N91" s="71"/>
      <c r="O91" s="60"/>
    </row>
    <row r="92" spans="1:15" s="33" customFormat="1" ht="15">
      <c r="A92" s="14" t="s">
        <v>29</v>
      </c>
      <c r="B92" s="80">
        <f>SUM(B94:B95)</f>
        <v>187374.52000000002</v>
      </c>
      <c r="C92" s="80">
        <f>SUM(C94:C95)</f>
        <v>0</v>
      </c>
      <c r="D92" s="80">
        <f>SUM(D94:D95)</f>
        <v>0</v>
      </c>
      <c r="E92" s="80">
        <f>SUM(E94:E95)</f>
        <v>0</v>
      </c>
      <c r="F92" s="51"/>
      <c r="G92" s="84"/>
      <c r="H92" s="95"/>
      <c r="I92" s="55"/>
      <c r="J92" s="67"/>
      <c r="K92" s="61"/>
      <c r="L92" s="67"/>
      <c r="M92" s="59"/>
      <c r="N92" s="71"/>
      <c r="O92" s="60"/>
    </row>
    <row r="93" spans="1:15" s="33" customFormat="1" ht="15">
      <c r="A93" s="29" t="s">
        <v>5</v>
      </c>
      <c r="B93" s="4"/>
      <c r="D93" s="4"/>
      <c r="E93" s="77"/>
      <c r="F93" s="51"/>
      <c r="G93" s="84"/>
      <c r="H93" s="93"/>
      <c r="I93" s="55"/>
      <c r="J93" s="67"/>
      <c r="K93" s="61"/>
      <c r="L93" s="67"/>
      <c r="M93" s="59"/>
      <c r="N93" s="71"/>
      <c r="O93" s="60"/>
    </row>
    <row r="94" spans="1:15" s="33" customFormat="1" ht="45">
      <c r="A94" s="10" t="s">
        <v>52</v>
      </c>
      <c r="B94" s="4">
        <v>110674.52</v>
      </c>
      <c r="D94" s="4"/>
      <c r="E94" s="48"/>
      <c r="F94" s="51"/>
      <c r="G94" s="84"/>
      <c r="H94" s="93" t="s">
        <v>251</v>
      </c>
      <c r="I94" s="61"/>
      <c r="J94" s="11"/>
      <c r="K94" s="61"/>
      <c r="L94" s="11"/>
      <c r="M94" s="61"/>
      <c r="N94" s="71"/>
      <c r="O94" s="60"/>
    </row>
    <row r="95" spans="1:15" s="33" customFormat="1" ht="30">
      <c r="A95" s="10" t="s">
        <v>250</v>
      </c>
      <c r="B95" s="4">
        <v>76700</v>
      </c>
      <c r="D95" s="4"/>
      <c r="E95" s="77"/>
      <c r="F95" s="51"/>
      <c r="G95" s="84"/>
      <c r="H95" s="95"/>
      <c r="I95" s="55"/>
      <c r="J95" s="67"/>
      <c r="K95" s="61"/>
      <c r="L95" s="67"/>
      <c r="M95" s="59"/>
      <c r="N95" s="71"/>
      <c r="O95" s="60"/>
    </row>
    <row r="96" spans="1:15" s="33" customFormat="1" ht="15">
      <c r="A96" s="14" t="s">
        <v>66</v>
      </c>
      <c r="B96" s="64">
        <f>SUM(B99:B100)</f>
        <v>80000</v>
      </c>
      <c r="C96" s="64">
        <f>SUM(C99:C100)</f>
        <v>0</v>
      </c>
      <c r="D96" s="64">
        <f>SUM(D99:D100)</f>
        <v>0</v>
      </c>
      <c r="E96" s="64">
        <f>SUM(E99:E100)</f>
        <v>0</v>
      </c>
      <c r="F96" s="51"/>
      <c r="G96" s="84"/>
      <c r="H96" s="95"/>
      <c r="I96" s="55"/>
      <c r="J96" s="67"/>
      <c r="K96" s="61"/>
      <c r="L96" s="67"/>
      <c r="M96" s="59"/>
      <c r="N96" s="71"/>
      <c r="O96" s="60"/>
    </row>
    <row r="97" spans="1:15" s="33" customFormat="1" ht="45">
      <c r="A97" s="37" t="s">
        <v>67</v>
      </c>
      <c r="B97" s="4"/>
      <c r="D97" s="4"/>
      <c r="E97" s="77"/>
      <c r="F97" s="51"/>
      <c r="G97" s="84"/>
      <c r="H97" s="95"/>
      <c r="I97" s="55"/>
      <c r="J97" s="67"/>
      <c r="K97" s="61"/>
      <c r="L97" s="67"/>
      <c r="M97" s="59"/>
      <c r="N97" s="71"/>
      <c r="O97" s="60"/>
    </row>
    <row r="98" spans="1:15" s="33" customFormat="1" ht="15">
      <c r="A98" s="22" t="s">
        <v>1</v>
      </c>
      <c r="B98" s="4"/>
      <c r="D98" s="4"/>
      <c r="E98" s="77"/>
      <c r="F98" s="51"/>
      <c r="G98" s="84"/>
      <c r="H98" s="95"/>
      <c r="I98" s="55"/>
      <c r="J98" s="67"/>
      <c r="K98" s="61"/>
      <c r="L98" s="67"/>
      <c r="M98" s="59"/>
      <c r="N98" s="71"/>
      <c r="O98" s="60"/>
    </row>
    <row r="99" spans="1:15" s="33" customFormat="1" ht="15">
      <c r="A99" s="9" t="s">
        <v>68</v>
      </c>
      <c r="B99" s="4">
        <v>47751.8</v>
      </c>
      <c r="D99" s="64"/>
      <c r="E99" s="77"/>
      <c r="F99" s="51"/>
      <c r="G99" s="84" t="s">
        <v>167</v>
      </c>
      <c r="H99" s="95"/>
      <c r="I99" s="55"/>
      <c r="J99" s="67"/>
      <c r="K99" s="61"/>
      <c r="L99" s="67"/>
      <c r="M99" s="59"/>
      <c r="N99" s="71"/>
      <c r="O99" s="60"/>
    </row>
    <row r="100" spans="1:15" s="33" customFormat="1" ht="45" customHeight="1">
      <c r="A100" s="9" t="s">
        <v>69</v>
      </c>
      <c r="B100" s="4">
        <v>32248.2</v>
      </c>
      <c r="D100" s="4"/>
      <c r="E100" s="77"/>
      <c r="F100" s="51"/>
      <c r="G100" s="84" t="s">
        <v>168</v>
      </c>
      <c r="H100" s="95"/>
      <c r="I100" s="55"/>
      <c r="J100" s="67"/>
      <c r="K100" s="61"/>
      <c r="L100" s="67"/>
      <c r="M100" s="59"/>
      <c r="N100" s="71"/>
      <c r="O100" s="60"/>
    </row>
    <row r="101" spans="1:15" s="33" customFormat="1" ht="15">
      <c r="A101" s="14" t="s">
        <v>71</v>
      </c>
      <c r="B101" s="64">
        <f>SUM(B104:B107)</f>
        <v>315300</v>
      </c>
      <c r="C101" s="64">
        <f>SUM(C104:C107)</f>
        <v>0</v>
      </c>
      <c r="D101" s="64">
        <f>SUM(D104:D107)</f>
        <v>0</v>
      </c>
      <c r="E101" s="64">
        <f>SUM(E104:E107)</f>
        <v>0</v>
      </c>
      <c r="F101" s="51"/>
      <c r="G101" s="84"/>
      <c r="H101" s="95"/>
      <c r="I101" s="55"/>
      <c r="J101" s="67"/>
      <c r="K101" s="61"/>
      <c r="L101" s="67"/>
      <c r="M101" s="59"/>
      <c r="N101" s="71"/>
      <c r="O101" s="60"/>
    </row>
    <row r="102" spans="1:15" s="33" customFormat="1" ht="45">
      <c r="A102" s="37" t="s">
        <v>67</v>
      </c>
      <c r="B102" s="4"/>
      <c r="D102" s="4"/>
      <c r="E102" s="77"/>
      <c r="F102" s="51"/>
      <c r="G102" s="84"/>
      <c r="H102" s="95"/>
      <c r="I102" s="55"/>
      <c r="J102" s="67"/>
      <c r="K102" s="61"/>
      <c r="L102" s="67"/>
      <c r="M102" s="59"/>
      <c r="N102" s="71"/>
      <c r="O102" s="60"/>
    </row>
    <row r="103" spans="1:15" s="33" customFormat="1" ht="15">
      <c r="A103" s="38" t="s">
        <v>1</v>
      </c>
      <c r="B103" s="4"/>
      <c r="D103" s="64"/>
      <c r="E103" s="77"/>
      <c r="F103" s="51"/>
      <c r="G103" s="84"/>
      <c r="H103" s="95"/>
      <c r="I103" s="55"/>
      <c r="J103" s="67"/>
      <c r="K103" s="61"/>
      <c r="L103" s="67"/>
      <c r="M103" s="59"/>
      <c r="N103" s="71"/>
      <c r="O103" s="60"/>
    </row>
    <row r="104" spans="1:15" s="33" customFormat="1" ht="30">
      <c r="A104" s="9" t="s">
        <v>73</v>
      </c>
      <c r="B104" s="4">
        <v>81587.9</v>
      </c>
      <c r="D104" s="21"/>
      <c r="E104" s="77"/>
      <c r="F104" s="51"/>
      <c r="G104" s="84" t="s">
        <v>169</v>
      </c>
      <c r="H104" s="95" t="s">
        <v>249</v>
      </c>
      <c r="I104" s="55"/>
      <c r="J104" s="67"/>
      <c r="K104" s="61"/>
      <c r="L104" s="67"/>
      <c r="M104" s="59"/>
      <c r="N104" s="71"/>
      <c r="O104" s="60"/>
    </row>
    <row r="105" spans="1:15" s="33" customFormat="1" ht="30">
      <c r="A105" s="9" t="s">
        <v>20</v>
      </c>
      <c r="B105" s="4">
        <v>24531.3</v>
      </c>
      <c r="D105" s="21"/>
      <c r="E105" s="4"/>
      <c r="F105" s="51"/>
      <c r="G105" s="84" t="s">
        <v>170</v>
      </c>
      <c r="H105" s="95" t="s">
        <v>249</v>
      </c>
      <c r="I105" s="55"/>
      <c r="J105" s="67"/>
      <c r="K105" s="61"/>
      <c r="L105" s="67"/>
      <c r="M105" s="59"/>
      <c r="N105" s="71"/>
      <c r="O105" s="60"/>
    </row>
    <row r="106" spans="1:15" s="33" customFormat="1" ht="30">
      <c r="A106" s="9" t="s">
        <v>107</v>
      </c>
      <c r="B106" s="4">
        <v>31070.7</v>
      </c>
      <c r="D106" s="4"/>
      <c r="E106" s="77"/>
      <c r="F106" s="51"/>
      <c r="G106" s="84"/>
      <c r="H106" s="95" t="s">
        <v>249</v>
      </c>
      <c r="I106" s="55"/>
      <c r="J106" s="67"/>
      <c r="K106" s="61"/>
      <c r="L106" s="67"/>
      <c r="M106" s="59"/>
      <c r="N106" s="71"/>
      <c r="O106" s="60"/>
    </row>
    <row r="107" spans="1:15" s="33" customFormat="1" ht="30">
      <c r="A107" s="9" t="s">
        <v>105</v>
      </c>
      <c r="B107" s="4">
        <v>178110.1</v>
      </c>
      <c r="D107" s="64"/>
      <c r="E107" s="77"/>
      <c r="F107" s="51"/>
      <c r="G107" s="84" t="s">
        <v>171</v>
      </c>
      <c r="H107" s="95" t="s">
        <v>249</v>
      </c>
      <c r="I107" s="55"/>
      <c r="J107" s="67"/>
      <c r="K107" s="61"/>
      <c r="L107" s="67"/>
      <c r="M107" s="59"/>
      <c r="N107" s="71"/>
      <c r="O107" s="60"/>
    </row>
    <row r="108" spans="1:15" s="33" customFormat="1" ht="15">
      <c r="A108" s="14" t="s">
        <v>74</v>
      </c>
      <c r="B108" s="80">
        <f>SUM(B112:B113)</f>
        <v>165160</v>
      </c>
      <c r="C108" s="80">
        <f>SUM(C112:C113)</f>
        <v>45286.92</v>
      </c>
      <c r="D108" s="80">
        <f>SUM(D112:D113)</f>
        <v>41389.29</v>
      </c>
      <c r="E108" s="80">
        <f>SUM(E112:E113)</f>
        <v>140747.8</v>
      </c>
      <c r="F108" s="51"/>
      <c r="G108" s="84"/>
      <c r="H108" s="95"/>
      <c r="I108" s="55"/>
      <c r="J108" s="67"/>
      <c r="K108" s="61"/>
      <c r="L108" s="67"/>
      <c r="M108" s="59"/>
      <c r="N108" s="71"/>
      <c r="O108" s="60"/>
    </row>
    <row r="109" spans="1:15" s="33" customFormat="1" ht="45">
      <c r="A109" s="29" t="s">
        <v>6</v>
      </c>
      <c r="B109" s="4"/>
      <c r="D109" s="21"/>
      <c r="E109" s="77"/>
      <c r="F109" s="51"/>
      <c r="G109" s="84"/>
      <c r="H109" s="95"/>
      <c r="I109" s="55"/>
      <c r="J109" s="67"/>
      <c r="K109" s="61"/>
      <c r="L109" s="67"/>
      <c r="M109" s="59"/>
      <c r="N109" s="71"/>
      <c r="O109" s="60"/>
    </row>
    <row r="110" spans="1:15" s="33" customFormat="1" ht="45">
      <c r="A110" s="10" t="s">
        <v>75</v>
      </c>
      <c r="B110" s="4"/>
      <c r="D110" s="21"/>
      <c r="E110" s="77"/>
      <c r="F110" s="51"/>
      <c r="G110" s="84"/>
      <c r="H110" s="95"/>
      <c r="I110" s="55"/>
      <c r="J110" s="67"/>
      <c r="K110" s="61"/>
      <c r="L110" s="67"/>
      <c r="M110" s="59"/>
      <c r="N110" s="71"/>
      <c r="O110" s="60"/>
    </row>
    <row r="111" spans="1:15" s="33" customFormat="1" ht="15">
      <c r="A111" s="22" t="s">
        <v>1</v>
      </c>
      <c r="B111" s="4"/>
      <c r="D111" s="21"/>
      <c r="E111" s="77"/>
      <c r="F111" s="51"/>
      <c r="G111" s="84"/>
      <c r="H111" s="95"/>
      <c r="I111" s="55"/>
      <c r="J111" s="67"/>
      <c r="K111" s="61"/>
      <c r="L111" s="67"/>
      <c r="M111" s="59"/>
      <c r="N111" s="71"/>
      <c r="O111" s="60"/>
    </row>
    <row r="112" spans="1:15" s="33" customFormat="1" ht="36">
      <c r="A112" s="9" t="s">
        <v>76</v>
      </c>
      <c r="B112" s="4">
        <v>27195.7</v>
      </c>
      <c r="C112" s="4">
        <v>3897.63</v>
      </c>
      <c r="D112" s="21"/>
      <c r="E112" s="4">
        <v>2783.5</v>
      </c>
      <c r="F112" s="51"/>
      <c r="G112" s="84" t="s">
        <v>173</v>
      </c>
      <c r="H112" s="93" t="s">
        <v>216</v>
      </c>
      <c r="I112" s="55"/>
      <c r="J112" s="67"/>
      <c r="K112" s="61"/>
      <c r="L112" s="67"/>
      <c r="M112" s="59"/>
      <c r="N112" s="71"/>
      <c r="O112" s="60"/>
    </row>
    <row r="113" spans="1:15" s="33" customFormat="1" ht="78.75">
      <c r="A113" s="9" t="s">
        <v>77</v>
      </c>
      <c r="B113" s="4">
        <v>137964.3</v>
      </c>
      <c r="C113" s="4">
        <v>41389.29</v>
      </c>
      <c r="D113" s="4">
        <v>41389.29</v>
      </c>
      <c r="E113" s="4">
        <v>137964.3</v>
      </c>
      <c r="F113" s="51"/>
      <c r="G113" s="84" t="s">
        <v>172</v>
      </c>
      <c r="H113" s="93" t="s">
        <v>243</v>
      </c>
      <c r="I113" s="74">
        <f>K113+M113+O113+Q113+S113+U113</f>
        <v>41389.29</v>
      </c>
      <c r="J113" s="164" t="s">
        <v>211</v>
      </c>
      <c r="K113" s="74">
        <v>41389.29</v>
      </c>
      <c r="L113" s="67"/>
      <c r="M113" s="59"/>
      <c r="N113" s="71"/>
      <c r="O113" s="60"/>
    </row>
    <row r="114" spans="1:15" s="33" customFormat="1" ht="28.5">
      <c r="A114" s="20" t="s">
        <v>51</v>
      </c>
      <c r="B114" s="4"/>
      <c r="D114" s="4"/>
      <c r="E114" s="77"/>
      <c r="F114" s="51"/>
      <c r="G114" s="84"/>
      <c r="H114" s="95"/>
      <c r="I114" s="55"/>
      <c r="J114" s="67"/>
      <c r="K114" s="61"/>
      <c r="L114" s="67"/>
      <c r="M114" s="59"/>
      <c r="N114" s="71"/>
      <c r="O114" s="60"/>
    </row>
    <row r="115" spans="1:15" s="33" customFormat="1" ht="15">
      <c r="A115" s="22" t="s">
        <v>1</v>
      </c>
      <c r="B115" s="4"/>
      <c r="D115" s="4"/>
      <c r="E115" s="77"/>
      <c r="F115" s="51"/>
      <c r="G115" s="84"/>
      <c r="H115" s="95"/>
      <c r="I115" s="55"/>
      <c r="J115" s="67"/>
      <c r="K115" s="61"/>
      <c r="L115" s="67"/>
      <c r="M115" s="59"/>
      <c r="N115" s="71"/>
      <c r="O115" s="60"/>
    </row>
    <row r="116" spans="1:15" s="33" customFormat="1" ht="15">
      <c r="A116" s="39" t="s">
        <v>78</v>
      </c>
      <c r="B116" s="64">
        <f>SUM(B120:B123)</f>
        <v>285169.5</v>
      </c>
      <c r="C116" s="64">
        <f>SUM(C120:C123)</f>
        <v>90200</v>
      </c>
      <c r="D116" s="64">
        <f>SUM(D120:D123)</f>
        <v>0</v>
      </c>
      <c r="E116" s="64">
        <f>SUM(E120:E123)</f>
        <v>0</v>
      </c>
      <c r="F116" s="51"/>
      <c r="G116" s="84"/>
      <c r="H116" s="95"/>
      <c r="I116" s="55"/>
      <c r="J116" s="67"/>
      <c r="K116" s="61"/>
      <c r="L116" s="67"/>
      <c r="M116" s="59"/>
      <c r="N116" s="71"/>
      <c r="O116" s="60"/>
    </row>
    <row r="117" spans="1:15" s="33" customFormat="1" ht="15">
      <c r="A117" s="29" t="s">
        <v>5</v>
      </c>
      <c r="B117" s="4"/>
      <c r="D117" s="64"/>
      <c r="E117" s="77"/>
      <c r="F117" s="51"/>
      <c r="G117" s="84"/>
      <c r="H117" s="95"/>
      <c r="I117" s="55"/>
      <c r="J117" s="67"/>
      <c r="K117" s="61"/>
      <c r="L117" s="67"/>
      <c r="M117" s="59"/>
      <c r="N117" s="71"/>
      <c r="O117" s="60"/>
    </row>
    <row r="118" spans="1:15" s="33" customFormat="1" ht="28.5">
      <c r="A118" s="20" t="s">
        <v>90</v>
      </c>
      <c r="B118" s="4"/>
      <c r="D118" s="4"/>
      <c r="E118" s="77"/>
      <c r="F118" s="51"/>
      <c r="G118" s="84"/>
      <c r="H118" s="95"/>
      <c r="I118" s="55"/>
      <c r="J118" s="67"/>
      <c r="K118" s="61"/>
      <c r="L118" s="67"/>
      <c r="M118" s="59"/>
      <c r="N118" s="71"/>
      <c r="O118" s="60"/>
    </row>
    <row r="119" spans="1:15" s="33" customFormat="1" ht="15">
      <c r="A119" s="22" t="s">
        <v>1</v>
      </c>
      <c r="B119" s="4"/>
      <c r="D119" s="4"/>
      <c r="E119" s="77"/>
      <c r="F119" s="51"/>
      <c r="G119" s="84"/>
      <c r="H119" s="95"/>
      <c r="I119" s="55"/>
      <c r="J119" s="67"/>
      <c r="K119" s="61"/>
      <c r="L119" s="67"/>
      <c r="M119" s="59"/>
      <c r="N119" s="71"/>
      <c r="O119" s="60"/>
    </row>
    <row r="120" spans="1:15" s="33" customFormat="1" ht="30">
      <c r="A120" s="10" t="s">
        <v>53</v>
      </c>
      <c r="B120" s="4">
        <v>180400</v>
      </c>
      <c r="C120" s="4">
        <v>90200</v>
      </c>
      <c r="D120" s="4"/>
      <c r="E120" s="77"/>
      <c r="F120" s="51"/>
      <c r="G120" s="84"/>
      <c r="H120" s="93" t="s">
        <v>217</v>
      </c>
      <c r="I120" s="55"/>
      <c r="J120" s="67"/>
      <c r="K120" s="61"/>
      <c r="L120" s="67"/>
      <c r="M120" s="59"/>
      <c r="N120" s="71"/>
      <c r="O120" s="60"/>
    </row>
    <row r="121" spans="1:15" s="33" customFormat="1" ht="28.5">
      <c r="A121" s="20" t="s">
        <v>89</v>
      </c>
      <c r="B121" s="4"/>
      <c r="D121" s="4"/>
      <c r="E121" s="48"/>
      <c r="F121" s="51"/>
      <c r="G121" s="84"/>
      <c r="H121" s="93"/>
      <c r="I121" s="61"/>
      <c r="J121" s="11"/>
      <c r="K121" s="61"/>
      <c r="L121" s="11"/>
      <c r="M121" s="61"/>
      <c r="N121" s="71"/>
      <c r="O121" s="60"/>
    </row>
    <row r="122" spans="1:15" s="33" customFormat="1" ht="15">
      <c r="A122" s="22" t="s">
        <v>1</v>
      </c>
      <c r="B122" s="4"/>
      <c r="D122" s="4"/>
      <c r="E122" s="77"/>
      <c r="F122" s="51"/>
      <c r="G122" s="84"/>
      <c r="H122" s="93"/>
      <c r="I122" s="55"/>
      <c r="J122" s="67"/>
      <c r="K122" s="61"/>
      <c r="L122" s="67"/>
      <c r="M122" s="59"/>
      <c r="N122" s="71"/>
      <c r="O122" s="60"/>
    </row>
    <row r="123" spans="1:15" s="33" customFormat="1" ht="30">
      <c r="A123" s="75" t="s">
        <v>79</v>
      </c>
      <c r="B123" s="4">
        <v>104769.5</v>
      </c>
      <c r="D123" s="4"/>
      <c r="E123" s="48"/>
      <c r="F123" s="51"/>
      <c r="G123" s="84"/>
      <c r="H123" s="93" t="s">
        <v>218</v>
      </c>
      <c r="I123" s="61"/>
      <c r="J123" s="11"/>
      <c r="K123" s="61"/>
      <c r="L123" s="67"/>
      <c r="M123" s="59"/>
      <c r="N123" s="71"/>
      <c r="O123" s="60"/>
    </row>
    <row r="124" spans="1:15" s="33" customFormat="1" ht="15">
      <c r="A124" s="39" t="s">
        <v>106</v>
      </c>
      <c r="B124" s="64">
        <f>SUM(B127)</f>
        <v>28000</v>
      </c>
      <c r="C124" s="64">
        <f>SUM(C127)</f>
        <v>0</v>
      </c>
      <c r="D124" s="64">
        <f>SUM(D127)</f>
        <v>0</v>
      </c>
      <c r="E124" s="64">
        <f>SUM(E127)</f>
        <v>0</v>
      </c>
      <c r="F124" s="51"/>
      <c r="G124" s="84"/>
      <c r="H124" s="93"/>
      <c r="I124" s="61"/>
      <c r="J124" s="11"/>
      <c r="K124" s="61"/>
      <c r="L124" s="67"/>
      <c r="M124" s="59"/>
      <c r="N124" s="71"/>
      <c r="O124" s="60"/>
    </row>
    <row r="125" spans="1:15" s="33" customFormat="1" ht="28.5">
      <c r="A125" s="20" t="s">
        <v>90</v>
      </c>
      <c r="B125" s="4"/>
      <c r="D125" s="4"/>
      <c r="E125" s="48"/>
      <c r="F125" s="51"/>
      <c r="G125" s="84"/>
      <c r="H125" s="93"/>
      <c r="I125" s="61"/>
      <c r="J125" s="11"/>
      <c r="K125" s="61"/>
      <c r="L125" s="67"/>
      <c r="M125" s="59"/>
      <c r="N125" s="71"/>
      <c r="O125" s="60"/>
    </row>
    <row r="126" spans="1:15" s="33" customFormat="1" ht="15">
      <c r="A126" s="22" t="s">
        <v>1</v>
      </c>
      <c r="B126" s="4"/>
      <c r="D126" s="4"/>
      <c r="E126" s="49"/>
      <c r="F126" s="51"/>
      <c r="G126" s="84"/>
      <c r="H126" s="95"/>
      <c r="I126" s="55"/>
      <c r="J126" s="67"/>
      <c r="K126" s="61"/>
      <c r="L126" s="67"/>
      <c r="M126" s="59"/>
      <c r="N126" s="71"/>
      <c r="O126" s="60"/>
    </row>
    <row r="127" spans="1:15" s="33" customFormat="1" ht="15">
      <c r="A127" s="75" t="s">
        <v>115</v>
      </c>
      <c r="B127" s="4">
        <v>28000</v>
      </c>
      <c r="D127" s="4"/>
      <c r="E127" s="77"/>
      <c r="F127" s="51">
        <v>2013</v>
      </c>
      <c r="G127" s="84"/>
      <c r="H127" s="95"/>
      <c r="I127" s="55"/>
      <c r="J127" s="67"/>
      <c r="K127" s="61"/>
      <c r="L127" s="67"/>
      <c r="M127" s="59"/>
      <c r="N127" s="71"/>
      <c r="O127" s="60"/>
    </row>
    <row r="128" spans="1:15" s="33" customFormat="1" ht="15">
      <c r="A128" s="75"/>
      <c r="B128" s="4"/>
      <c r="D128" s="4"/>
      <c r="E128" s="48"/>
      <c r="F128" s="51"/>
      <c r="G128" s="84"/>
      <c r="H128" s="93"/>
      <c r="I128" s="61"/>
      <c r="J128" s="11"/>
      <c r="K128" s="61"/>
      <c r="L128" s="67"/>
      <c r="M128" s="59"/>
      <c r="N128" s="71"/>
      <c r="O128" s="60"/>
    </row>
    <row r="129" spans="1:15" s="33" customFormat="1" ht="42.75">
      <c r="A129" s="7" t="s">
        <v>80</v>
      </c>
      <c r="B129" s="64">
        <f>SUM(B130:B132)</f>
        <v>76000</v>
      </c>
      <c r="C129" s="64">
        <f>SUM(C130:C132)</f>
        <v>0</v>
      </c>
      <c r="D129" s="64">
        <f>SUM(D130:D132)</f>
        <v>0</v>
      </c>
      <c r="E129" s="64">
        <f>SUM(E130:E132)</f>
        <v>0</v>
      </c>
      <c r="F129" s="51"/>
      <c r="G129" s="84"/>
      <c r="H129" s="95"/>
      <c r="I129" s="55"/>
      <c r="J129" s="67"/>
      <c r="K129" s="61"/>
      <c r="L129" s="67"/>
      <c r="M129" s="59"/>
      <c r="N129" s="71"/>
      <c r="O129" s="60"/>
    </row>
    <row r="130" spans="1:15" s="33" customFormat="1" ht="45">
      <c r="A130" s="9" t="s">
        <v>161</v>
      </c>
      <c r="B130" s="21">
        <v>35000</v>
      </c>
      <c r="D130" s="4"/>
      <c r="E130" s="48"/>
      <c r="F130" s="51">
        <v>2013</v>
      </c>
      <c r="G130" s="84" t="s">
        <v>166</v>
      </c>
      <c r="H130" s="93" t="s">
        <v>219</v>
      </c>
      <c r="I130" s="61"/>
      <c r="J130" s="11"/>
      <c r="K130" s="61"/>
      <c r="L130" s="11"/>
      <c r="M130" s="61"/>
      <c r="N130" s="71"/>
      <c r="O130" s="60"/>
    </row>
    <row r="131" spans="1:15" s="33" customFormat="1" ht="30">
      <c r="A131" s="9" t="s">
        <v>162</v>
      </c>
      <c r="B131" s="21">
        <v>20000</v>
      </c>
      <c r="D131" s="4"/>
      <c r="E131" s="48"/>
      <c r="F131" s="51"/>
      <c r="G131" s="84" t="s">
        <v>174</v>
      </c>
      <c r="H131" s="93" t="s">
        <v>219</v>
      </c>
      <c r="I131" s="61"/>
      <c r="J131" s="11"/>
      <c r="K131" s="61"/>
      <c r="L131" s="67"/>
      <c r="M131" s="59"/>
      <c r="N131" s="71"/>
      <c r="O131" s="60"/>
    </row>
    <row r="132" spans="1:15" s="33" customFormat="1" ht="45">
      <c r="A132" s="9" t="s">
        <v>163</v>
      </c>
      <c r="B132" s="21">
        <v>21000</v>
      </c>
      <c r="D132" s="4"/>
      <c r="E132" s="77"/>
      <c r="F132" s="51"/>
      <c r="G132" s="84"/>
      <c r="H132" s="93" t="s">
        <v>219</v>
      </c>
      <c r="I132" s="55"/>
      <c r="J132" s="67"/>
      <c r="K132" s="61"/>
      <c r="L132" s="67"/>
      <c r="M132" s="59"/>
      <c r="N132" s="71"/>
      <c r="O132" s="60"/>
    </row>
    <row r="133" spans="1:15" s="33" customFormat="1" ht="15">
      <c r="A133" s="9"/>
      <c r="B133" s="21"/>
      <c r="D133" s="4"/>
      <c r="E133" s="48"/>
      <c r="F133" s="51"/>
      <c r="G133" s="84"/>
      <c r="H133" s="93"/>
      <c r="I133" s="61"/>
      <c r="J133" s="11"/>
      <c r="K133" s="61"/>
      <c r="L133" s="11"/>
      <c r="M133" s="61"/>
      <c r="N133" s="71"/>
      <c r="O133" s="60"/>
    </row>
    <row r="134" spans="1:15" s="33" customFormat="1" ht="28.5">
      <c r="A134" s="7" t="s">
        <v>32</v>
      </c>
      <c r="B134" s="64">
        <f>B135+B136</f>
        <v>125373.655</v>
      </c>
      <c r="C134" s="64">
        <f>C135+C136</f>
        <v>114350.09999999999</v>
      </c>
      <c r="D134" s="64">
        <f>D135+D136</f>
        <v>0</v>
      </c>
      <c r="E134" s="64">
        <f>E135+E136</f>
        <v>0</v>
      </c>
      <c r="F134" s="51"/>
      <c r="G134" s="84"/>
      <c r="H134" s="93"/>
      <c r="I134" s="61"/>
      <c r="J134" s="41"/>
      <c r="K134" s="61"/>
      <c r="L134" s="41"/>
      <c r="M134" s="61"/>
      <c r="N134" s="71"/>
      <c r="O134" s="60"/>
    </row>
    <row r="135" spans="1:15" s="33" customFormat="1" ht="51" customHeight="1">
      <c r="A135" s="35" t="s">
        <v>54</v>
      </c>
      <c r="B135" s="3">
        <v>11023.555</v>
      </c>
      <c r="D135" s="4"/>
      <c r="E135" s="77"/>
      <c r="F135" s="51"/>
      <c r="G135" s="84"/>
      <c r="H135" s="95" t="s">
        <v>220</v>
      </c>
      <c r="I135" s="55"/>
      <c r="J135" s="67"/>
      <c r="K135" s="61"/>
      <c r="L135" s="67"/>
      <c r="M135" s="59"/>
      <c r="N135" s="71"/>
      <c r="O135" s="60"/>
    </row>
    <row r="136" spans="1:15" s="33" customFormat="1" ht="57">
      <c r="A136" s="35" t="s">
        <v>87</v>
      </c>
      <c r="B136" s="3">
        <f>SUM(B138:B140)</f>
        <v>114350.09999999999</v>
      </c>
      <c r="C136" s="3">
        <f>SUM(C138:C140)</f>
        <v>114350.09999999999</v>
      </c>
      <c r="D136" s="3">
        <f>SUM(D138:D140)</f>
        <v>0</v>
      </c>
      <c r="E136" s="3">
        <f>SUM(E138:E140)</f>
        <v>0</v>
      </c>
      <c r="F136" s="51"/>
      <c r="G136" s="84"/>
      <c r="H136" s="95"/>
      <c r="I136" s="55"/>
      <c r="J136" s="67"/>
      <c r="K136" s="61"/>
      <c r="L136" s="67"/>
      <c r="M136" s="59"/>
      <c r="N136" s="71"/>
      <c r="O136" s="60"/>
    </row>
    <row r="137" spans="1:15" s="33" customFormat="1" ht="15">
      <c r="A137" s="12" t="s">
        <v>1</v>
      </c>
      <c r="B137" s="30"/>
      <c r="D137" s="4"/>
      <c r="E137" s="77"/>
      <c r="F137" s="51"/>
      <c r="G137" s="84"/>
      <c r="H137" s="95"/>
      <c r="I137" s="55"/>
      <c r="J137" s="67"/>
      <c r="K137" s="61"/>
      <c r="L137" s="67"/>
      <c r="M137" s="59"/>
      <c r="N137" s="71"/>
      <c r="O137" s="60"/>
    </row>
    <row r="138" spans="1:15" s="33" customFormat="1" ht="60">
      <c r="A138" s="9" t="s">
        <v>144</v>
      </c>
      <c r="B138" s="30">
        <v>35431.9</v>
      </c>
      <c r="C138" s="30">
        <v>35431.9</v>
      </c>
      <c r="D138" s="4"/>
      <c r="E138" s="77"/>
      <c r="F138" s="51"/>
      <c r="G138" s="95" t="s">
        <v>245</v>
      </c>
      <c r="H138" s="95"/>
      <c r="I138" s="55"/>
      <c r="J138" s="67"/>
      <c r="K138" s="61"/>
      <c r="L138" s="67"/>
      <c r="M138" s="59"/>
      <c r="N138" s="71"/>
      <c r="O138" s="60"/>
    </row>
    <row r="139" spans="1:15" s="33" customFormat="1" ht="45">
      <c r="A139" s="9" t="s">
        <v>145</v>
      </c>
      <c r="B139" s="30">
        <v>77179.4</v>
      </c>
      <c r="C139" s="30">
        <v>77179.4</v>
      </c>
      <c r="D139" s="4"/>
      <c r="E139" s="77"/>
      <c r="F139" s="51"/>
      <c r="G139" s="95" t="s">
        <v>246</v>
      </c>
      <c r="H139" s="95"/>
      <c r="I139" s="55"/>
      <c r="J139" s="67"/>
      <c r="K139" s="61"/>
      <c r="L139" s="67"/>
      <c r="M139" s="59"/>
      <c r="N139" s="71"/>
      <c r="O139" s="60"/>
    </row>
    <row r="140" spans="1:15" s="33" customFormat="1" ht="45">
      <c r="A140" s="9" t="s">
        <v>164</v>
      </c>
      <c r="B140" s="30">
        <v>1738.8</v>
      </c>
      <c r="C140" s="30">
        <v>1738.8</v>
      </c>
      <c r="D140" s="4"/>
      <c r="E140" s="77"/>
      <c r="F140" s="51"/>
      <c r="G140" s="95" t="s">
        <v>247</v>
      </c>
      <c r="H140" s="95"/>
      <c r="I140" s="55"/>
      <c r="J140" s="67"/>
      <c r="K140" s="61"/>
      <c r="L140" s="67"/>
      <c r="M140" s="59"/>
      <c r="N140" s="71"/>
      <c r="O140" s="60"/>
    </row>
    <row r="141" spans="1:15" s="33" customFormat="1" ht="15">
      <c r="A141" s="1"/>
      <c r="B141" s="4"/>
      <c r="D141" s="4"/>
      <c r="E141" s="77"/>
      <c r="F141" s="51"/>
      <c r="G141" s="84"/>
      <c r="H141" s="95"/>
      <c r="I141" s="55"/>
      <c r="J141" s="67"/>
      <c r="K141" s="61"/>
      <c r="L141" s="67"/>
      <c r="M141" s="59"/>
      <c r="N141" s="71"/>
      <c r="O141" s="60"/>
    </row>
    <row r="142" spans="1:8" s="1" customFormat="1" ht="31.5">
      <c r="A142" s="86" t="s">
        <v>109</v>
      </c>
      <c r="B142" s="3">
        <f>B144+B166</f>
        <v>10913</v>
      </c>
      <c r="C142" s="3">
        <f>C144+C166</f>
        <v>0</v>
      </c>
      <c r="D142" s="3">
        <f>D144+D166</f>
        <v>0</v>
      </c>
      <c r="E142" s="3">
        <f>E144+E166</f>
        <v>0</v>
      </c>
      <c r="F142" s="4"/>
      <c r="H142" s="96"/>
    </row>
    <row r="143" spans="1:8" s="1" customFormat="1" ht="15">
      <c r="A143" s="87" t="s">
        <v>1</v>
      </c>
      <c r="B143" s="4"/>
      <c r="C143" s="4"/>
      <c r="D143" s="4"/>
      <c r="F143" s="4"/>
      <c r="H143" s="96"/>
    </row>
    <row r="144" spans="1:8" s="1" customFormat="1" ht="45">
      <c r="A144" s="14" t="s">
        <v>175</v>
      </c>
      <c r="B144" s="4">
        <f>B146+B156</f>
        <v>7113</v>
      </c>
      <c r="C144" s="4"/>
      <c r="D144" s="4"/>
      <c r="F144" s="4"/>
      <c r="H144" s="96"/>
    </row>
    <row r="145" spans="1:8" s="1" customFormat="1" ht="15">
      <c r="A145" s="10" t="s">
        <v>108</v>
      </c>
      <c r="B145" s="4"/>
      <c r="C145" s="4"/>
      <c r="D145" s="4"/>
      <c r="F145" s="4"/>
      <c r="H145" s="96"/>
    </row>
    <row r="146" spans="1:8" s="1" customFormat="1" ht="30">
      <c r="A146" s="89" t="s">
        <v>182</v>
      </c>
      <c r="B146" s="88">
        <f>SUM(B148:B155)</f>
        <v>4489</v>
      </c>
      <c r="C146" s="88">
        <f>SUM(C148:C155)</f>
        <v>0</v>
      </c>
      <c r="D146" s="88">
        <f>SUM(D148:D155)</f>
        <v>0</v>
      </c>
      <c r="E146" s="88">
        <f>SUM(E148:E155)</f>
        <v>0</v>
      </c>
      <c r="F146" s="4"/>
      <c r="H146" s="96"/>
    </row>
    <row r="147" spans="1:8" s="1" customFormat="1" ht="15">
      <c r="A147" s="90" t="s">
        <v>1</v>
      </c>
      <c r="B147" s="4"/>
      <c r="C147" s="4"/>
      <c r="D147" s="4"/>
      <c r="F147" s="4"/>
      <c r="H147" s="96"/>
    </row>
    <row r="148" spans="1:8" s="1" customFormat="1" ht="15">
      <c r="A148" s="91" t="s">
        <v>130</v>
      </c>
      <c r="B148" s="4">
        <v>204</v>
      </c>
      <c r="C148" s="4"/>
      <c r="D148" s="4"/>
      <c r="F148" s="4"/>
      <c r="H148" s="96"/>
    </row>
    <row r="149" spans="1:8" s="1" customFormat="1" ht="15">
      <c r="A149" s="91" t="s">
        <v>131</v>
      </c>
      <c r="B149" s="4">
        <v>894</v>
      </c>
      <c r="C149" s="4"/>
      <c r="D149" s="4"/>
      <c r="F149" s="4"/>
      <c r="H149" s="96"/>
    </row>
    <row r="150" spans="1:8" s="1" customFormat="1" ht="15">
      <c r="A150" s="91" t="s">
        <v>132</v>
      </c>
      <c r="B150" s="4">
        <v>876</v>
      </c>
      <c r="C150" s="4"/>
      <c r="D150" s="4"/>
      <c r="F150" s="4"/>
      <c r="H150" s="96"/>
    </row>
    <row r="151" spans="1:8" s="1" customFormat="1" ht="15">
      <c r="A151" s="91" t="s">
        <v>133</v>
      </c>
      <c r="B151" s="4">
        <v>442</v>
      </c>
      <c r="C151" s="4"/>
      <c r="D151" s="4"/>
      <c r="F151" s="4"/>
      <c r="H151" s="96"/>
    </row>
    <row r="152" spans="1:8" s="1" customFormat="1" ht="15">
      <c r="A152" s="91" t="s">
        <v>134</v>
      </c>
      <c r="B152" s="4">
        <v>597</v>
      </c>
      <c r="C152" s="4"/>
      <c r="D152" s="4"/>
      <c r="F152" s="4"/>
      <c r="H152" s="96"/>
    </row>
    <row r="153" spans="1:8" s="1" customFormat="1" ht="15">
      <c r="A153" s="91" t="s">
        <v>135</v>
      </c>
      <c r="B153" s="4">
        <v>442</v>
      </c>
      <c r="C153" s="4"/>
      <c r="D153" s="4"/>
      <c r="F153" s="4"/>
      <c r="H153" s="96"/>
    </row>
    <row r="154" spans="1:8" s="1" customFormat="1" ht="15">
      <c r="A154" s="91" t="s">
        <v>136</v>
      </c>
      <c r="B154" s="4">
        <v>501</v>
      </c>
      <c r="C154" s="4"/>
      <c r="D154" s="4"/>
      <c r="F154" s="4"/>
      <c r="H154" s="96"/>
    </row>
    <row r="155" spans="1:8" s="1" customFormat="1" ht="15">
      <c r="A155" s="91" t="s">
        <v>137</v>
      </c>
      <c r="B155" s="4">
        <v>533</v>
      </c>
      <c r="C155" s="4"/>
      <c r="D155" s="4"/>
      <c r="F155" s="4"/>
      <c r="H155" s="96"/>
    </row>
    <row r="156" spans="1:8" s="1" customFormat="1" ht="30">
      <c r="A156" s="89" t="s">
        <v>183</v>
      </c>
      <c r="B156" s="88">
        <f>SUM(B158:B165)</f>
        <v>2624</v>
      </c>
      <c r="C156" s="88">
        <f>SUM(C158:C165)</f>
        <v>0</v>
      </c>
      <c r="D156" s="88">
        <f>SUM(D158:D165)</f>
        <v>0</v>
      </c>
      <c r="E156" s="88">
        <f>SUM(E158:E165)</f>
        <v>0</v>
      </c>
      <c r="F156" s="4"/>
      <c r="H156" s="96"/>
    </row>
    <row r="157" spans="1:8" s="1" customFormat="1" ht="15">
      <c r="A157" s="90" t="s">
        <v>1</v>
      </c>
      <c r="B157" s="4"/>
      <c r="C157" s="4"/>
      <c r="D157" s="4"/>
      <c r="F157" s="4"/>
      <c r="H157" s="96"/>
    </row>
    <row r="158" spans="1:8" s="1" customFormat="1" ht="15">
      <c r="A158" s="91" t="s">
        <v>130</v>
      </c>
      <c r="B158" s="4">
        <v>165</v>
      </c>
      <c r="C158" s="4"/>
      <c r="D158" s="4"/>
      <c r="F158" s="4"/>
      <c r="H158" s="96"/>
    </row>
    <row r="159" spans="1:8" s="1" customFormat="1" ht="15">
      <c r="A159" s="91" t="s">
        <v>131</v>
      </c>
      <c r="B159" s="4">
        <v>606</v>
      </c>
      <c r="C159" s="4"/>
      <c r="D159" s="4"/>
      <c r="F159" s="4"/>
      <c r="H159" s="96"/>
    </row>
    <row r="160" spans="1:8" s="1" customFormat="1" ht="15">
      <c r="A160" s="91" t="s">
        <v>132</v>
      </c>
      <c r="B160" s="4">
        <v>328</v>
      </c>
      <c r="C160" s="4"/>
      <c r="D160" s="4"/>
      <c r="F160" s="4"/>
      <c r="H160" s="96"/>
    </row>
    <row r="161" spans="1:8" s="1" customFormat="1" ht="15">
      <c r="A161" s="91" t="s">
        <v>133</v>
      </c>
      <c r="B161" s="4">
        <v>334</v>
      </c>
      <c r="C161" s="4"/>
      <c r="D161" s="4"/>
      <c r="F161" s="4"/>
      <c r="H161" s="96"/>
    </row>
    <row r="162" spans="1:8" s="1" customFormat="1" ht="15">
      <c r="A162" s="91" t="s">
        <v>134</v>
      </c>
      <c r="B162" s="4">
        <v>137</v>
      </c>
      <c r="C162" s="4"/>
      <c r="D162" s="4"/>
      <c r="F162" s="4"/>
      <c r="H162" s="96"/>
    </row>
    <row r="163" spans="1:8" s="1" customFormat="1" ht="15">
      <c r="A163" s="91" t="s">
        <v>135</v>
      </c>
      <c r="B163" s="4">
        <v>128</v>
      </c>
      <c r="C163" s="4"/>
      <c r="D163" s="4"/>
      <c r="F163" s="4"/>
      <c r="H163" s="96"/>
    </row>
    <row r="164" spans="1:8" s="1" customFormat="1" ht="15">
      <c r="A164" s="91" t="s">
        <v>136</v>
      </c>
      <c r="B164" s="4">
        <v>252</v>
      </c>
      <c r="C164" s="4"/>
      <c r="D164" s="4"/>
      <c r="F164" s="4"/>
      <c r="H164" s="96"/>
    </row>
    <row r="165" spans="1:8" s="1" customFormat="1" ht="15">
      <c r="A165" s="91" t="s">
        <v>137</v>
      </c>
      <c r="B165" s="4">
        <v>674</v>
      </c>
      <c r="C165" s="4"/>
      <c r="D165" s="4"/>
      <c r="F165" s="4"/>
      <c r="H165" s="96"/>
    </row>
    <row r="166" spans="1:8" s="1" customFormat="1" ht="45">
      <c r="A166" s="14" t="s">
        <v>176</v>
      </c>
      <c r="B166" s="4">
        <f>B168</f>
        <v>3800</v>
      </c>
      <c r="C166" s="4"/>
      <c r="D166" s="4"/>
      <c r="F166" s="4"/>
      <c r="H166" s="96"/>
    </row>
    <row r="167" spans="1:15" s="33" customFormat="1" ht="15">
      <c r="A167" s="87" t="s">
        <v>1</v>
      </c>
      <c r="B167" s="4"/>
      <c r="D167" s="4"/>
      <c r="E167" s="77"/>
      <c r="F167" s="51"/>
      <c r="G167" s="84"/>
      <c r="H167" s="95"/>
      <c r="I167" s="55"/>
      <c r="J167" s="67"/>
      <c r="K167" s="61"/>
      <c r="L167" s="67"/>
      <c r="M167" s="59"/>
      <c r="N167" s="71"/>
      <c r="O167" s="60"/>
    </row>
    <row r="168" spans="1:15" s="33" customFormat="1" ht="33.75">
      <c r="A168" s="1" t="s">
        <v>177</v>
      </c>
      <c r="B168" s="4">
        <v>3800</v>
      </c>
      <c r="D168" s="4"/>
      <c r="E168" s="77"/>
      <c r="F168" s="51"/>
      <c r="G168" s="84"/>
      <c r="H168" s="93" t="s">
        <v>248</v>
      </c>
      <c r="I168" s="55"/>
      <c r="J168" s="67"/>
      <c r="K168" s="61"/>
      <c r="L168" s="67"/>
      <c r="M168" s="59"/>
      <c r="N168" s="71"/>
      <c r="O168" s="60"/>
    </row>
    <row r="169" spans="2:15" ht="15.75">
      <c r="B169" s="50"/>
      <c r="C169" s="50"/>
      <c r="D169" s="50"/>
      <c r="E169" s="50"/>
      <c r="F169" s="50"/>
      <c r="G169" s="85"/>
      <c r="H169" s="97"/>
      <c r="I169" s="58"/>
      <c r="J169" s="69"/>
      <c r="K169" s="58"/>
      <c r="L169" s="69"/>
      <c r="M169" s="58"/>
      <c r="N169" s="65"/>
      <c r="O169" s="40"/>
    </row>
    <row r="170" spans="2:15" ht="15.75">
      <c r="B170" s="50"/>
      <c r="C170" s="50"/>
      <c r="D170" s="50"/>
      <c r="E170" s="50"/>
      <c r="F170" s="50"/>
      <c r="G170" s="85"/>
      <c r="H170" s="97"/>
      <c r="I170" s="58"/>
      <c r="J170" s="69"/>
      <c r="K170" s="58"/>
      <c r="L170" s="69"/>
      <c r="M170" s="58"/>
      <c r="N170" s="65"/>
      <c r="O170" s="40"/>
    </row>
    <row r="171" spans="2:15" ht="15.75">
      <c r="B171" s="50"/>
      <c r="C171" s="50"/>
      <c r="D171" s="50"/>
      <c r="E171" s="50"/>
      <c r="F171" s="50"/>
      <c r="G171" s="85"/>
      <c r="H171" s="97"/>
      <c r="I171" s="58"/>
      <c r="J171" s="69"/>
      <c r="K171" s="58"/>
      <c r="L171" s="69"/>
      <c r="M171" s="58"/>
      <c r="N171" s="65"/>
      <c r="O171" s="40"/>
    </row>
    <row r="172" spans="2:15" ht="15.75">
      <c r="B172" s="165"/>
      <c r="I172" s="40"/>
      <c r="J172" s="65"/>
      <c r="K172" s="40"/>
      <c r="L172" s="65"/>
      <c r="M172" s="40"/>
      <c r="N172" s="65"/>
      <c r="O172" s="40"/>
    </row>
    <row r="176" spans="1:2" ht="15.75">
      <c r="A176" s="86" t="s">
        <v>15</v>
      </c>
      <c r="B176" s="168">
        <f>B178+B179+B180+B181</f>
        <v>2314682.62</v>
      </c>
    </row>
    <row r="177" ht="15.75">
      <c r="A177" s="72" t="s">
        <v>1</v>
      </c>
    </row>
    <row r="178" spans="1:2" ht="41.25" customHeight="1">
      <c r="A178" s="166" t="s">
        <v>102</v>
      </c>
      <c r="B178" s="165">
        <f>B70</f>
        <v>1000000</v>
      </c>
    </row>
    <row r="179" spans="1:2" ht="42" customHeight="1">
      <c r="A179" s="167" t="s">
        <v>16</v>
      </c>
      <c r="B179" s="165">
        <f>B75</f>
        <v>1234882.62</v>
      </c>
    </row>
    <row r="180" spans="1:2" ht="54" customHeight="1">
      <c r="A180" s="167" t="s">
        <v>80</v>
      </c>
      <c r="B180" s="165">
        <f>B129</f>
        <v>76000</v>
      </c>
    </row>
    <row r="181" spans="1:2" ht="39.75" customHeight="1">
      <c r="A181" s="167" t="s">
        <v>109</v>
      </c>
      <c r="B181" s="165">
        <f>B166</f>
        <v>3800</v>
      </c>
    </row>
  </sheetData>
  <sheetProtection/>
  <mergeCells count="10">
    <mergeCell ref="H72:H73"/>
    <mergeCell ref="H36:H37"/>
    <mergeCell ref="H32:H33"/>
    <mergeCell ref="I3:I4"/>
    <mergeCell ref="J3:U3"/>
    <mergeCell ref="A1:E1"/>
    <mergeCell ref="A2:E2"/>
    <mergeCell ref="A3:E3"/>
    <mergeCell ref="H30:H31"/>
    <mergeCell ref="H17:H18"/>
  </mergeCells>
  <printOptions gridLines="1"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A1">
      <pane ySplit="3300" topLeftCell="A16" activePane="bottomLeft" state="split"/>
      <selection pane="topLeft" activeCell="A1" sqref="A1:IV16384"/>
      <selection pane="bottomLeft" activeCell="E23" sqref="E23:E24"/>
    </sheetView>
  </sheetViews>
  <sheetFormatPr defaultColWidth="9.140625" defaultRowHeight="12.75"/>
  <cols>
    <col min="1" max="1" width="67.7109375" style="105" customWidth="1"/>
    <col min="2" max="2" width="15.28125" style="141" customWidth="1"/>
    <col min="3" max="3" width="14.421875" style="105" customWidth="1"/>
    <col min="4" max="4" width="13.8515625" style="141" customWidth="1"/>
    <col min="5" max="5" width="62.57421875" style="139" customWidth="1"/>
    <col min="6" max="6" width="18.57421875" style="139" customWidth="1"/>
    <col min="7" max="7" width="20.421875" style="139" customWidth="1"/>
    <col min="8" max="8" width="12.140625" style="101" customWidth="1"/>
    <col min="9" max="9" width="13.28125" style="126" customWidth="1"/>
    <col min="10" max="10" width="12.57421875" style="103" customWidth="1"/>
    <col min="11" max="11" width="13.00390625" style="163" customWidth="1"/>
    <col min="12" max="12" width="10.8515625" style="163" customWidth="1"/>
    <col min="13" max="13" width="13.00390625" style="105" customWidth="1"/>
    <col min="14" max="14" width="10.00390625" style="105" bestFit="1" customWidth="1"/>
    <col min="15" max="15" width="13.140625" style="105" customWidth="1"/>
    <col min="16" max="16" width="11.00390625" style="105" customWidth="1"/>
    <col min="17" max="17" width="12.8515625" style="105" customWidth="1"/>
    <col min="18" max="18" width="10.421875" style="105" customWidth="1"/>
    <col min="19" max="19" width="12.421875" style="105" customWidth="1"/>
    <col min="20" max="20" width="12.140625" style="105" customWidth="1"/>
    <col min="21" max="16384" width="9.140625" style="105" customWidth="1"/>
  </cols>
  <sheetData>
    <row r="1" spans="1:12" ht="30.75" customHeight="1">
      <c r="A1" s="188" t="s">
        <v>18</v>
      </c>
      <c r="B1" s="188"/>
      <c r="C1" s="188"/>
      <c r="D1" s="189"/>
      <c r="E1" s="100"/>
      <c r="F1" s="100"/>
      <c r="G1" s="100"/>
      <c r="I1" s="102"/>
      <c r="K1" s="104"/>
      <c r="L1" s="104"/>
    </row>
    <row r="2" spans="1:12" ht="15.75">
      <c r="A2" s="190" t="s">
        <v>221</v>
      </c>
      <c r="B2" s="190"/>
      <c r="C2" s="190"/>
      <c r="D2" s="191"/>
      <c r="E2" s="100"/>
      <c r="F2" s="100"/>
      <c r="G2" s="100"/>
      <c r="I2" s="102"/>
      <c r="K2" s="104"/>
      <c r="L2" s="104"/>
    </row>
    <row r="3" spans="1:12" s="111" customFormat="1" ht="15" customHeight="1">
      <c r="A3" s="192" t="s">
        <v>0</v>
      </c>
      <c r="B3" s="192"/>
      <c r="C3" s="192"/>
      <c r="D3" s="193"/>
      <c r="E3" s="106"/>
      <c r="F3" s="106"/>
      <c r="G3" s="106"/>
      <c r="H3" s="107"/>
      <c r="I3" s="108"/>
      <c r="J3" s="109"/>
      <c r="K3" s="110"/>
      <c r="L3" s="110"/>
    </row>
    <row r="4" spans="1:20" s="111" customFormat="1" ht="69.75" customHeight="1">
      <c r="A4" s="194"/>
      <c r="B4" s="196" t="s">
        <v>99</v>
      </c>
      <c r="C4" s="197"/>
      <c r="D4" s="186" t="s">
        <v>91</v>
      </c>
      <c r="E4" s="106"/>
      <c r="F4" s="106"/>
      <c r="G4" s="205" t="s">
        <v>199</v>
      </c>
      <c r="H4" s="203" t="s">
        <v>93</v>
      </c>
      <c r="I4" s="201" t="s">
        <v>96</v>
      </c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s="116" customFormat="1" ht="27.75" customHeight="1">
      <c r="A5" s="195"/>
      <c r="B5" s="112" t="s">
        <v>19</v>
      </c>
      <c r="C5" s="113" t="s">
        <v>34</v>
      </c>
      <c r="D5" s="187"/>
      <c r="E5" s="114"/>
      <c r="F5" s="114"/>
      <c r="G5" s="202"/>
      <c r="H5" s="204"/>
      <c r="I5" s="115" t="s">
        <v>94</v>
      </c>
      <c r="J5" s="115" t="s">
        <v>95</v>
      </c>
      <c r="K5" s="115" t="s">
        <v>94</v>
      </c>
      <c r="L5" s="115" t="s">
        <v>95</v>
      </c>
      <c r="M5" s="115" t="s">
        <v>94</v>
      </c>
      <c r="N5" s="115" t="s">
        <v>95</v>
      </c>
      <c r="O5" s="115" t="s">
        <v>94</v>
      </c>
      <c r="P5" s="115" t="s">
        <v>95</v>
      </c>
      <c r="Q5" s="115" t="s">
        <v>94</v>
      </c>
      <c r="R5" s="115" t="s">
        <v>95</v>
      </c>
      <c r="S5" s="115" t="s">
        <v>94</v>
      </c>
      <c r="T5" s="115" t="s">
        <v>95</v>
      </c>
    </row>
    <row r="6" spans="1:20" s="123" customFormat="1" ht="23.25" customHeight="1">
      <c r="A6" s="117" t="s">
        <v>15</v>
      </c>
      <c r="B6" s="118">
        <f>B8+B58+B61+B66+B69+B73+B76</f>
        <v>1281993.1060000001</v>
      </c>
      <c r="C6" s="118">
        <f>C8+C58+C61+C66+C69+C76</f>
        <v>243609.6128</v>
      </c>
      <c r="D6" s="118">
        <f>D8+D58+D61+D66+D69+D76</f>
        <v>266189.4637099999</v>
      </c>
      <c r="E6" s="119"/>
      <c r="F6" s="119"/>
      <c r="G6" s="119"/>
      <c r="H6" s="120">
        <f>H8+H58+H61+H66+H69+H73+H76</f>
        <v>313919.08664</v>
      </c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s="124" customFormat="1" ht="15" customHeight="1">
      <c r="A7" s="124" t="s">
        <v>1</v>
      </c>
      <c r="B7" s="125"/>
      <c r="C7" s="125"/>
      <c r="D7" s="125"/>
      <c r="E7" s="126"/>
      <c r="F7" s="126"/>
      <c r="G7" s="126"/>
      <c r="I7" s="12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s="111" customFormat="1" ht="24.75" customHeight="1">
      <c r="A8" s="123" t="s">
        <v>16</v>
      </c>
      <c r="B8" s="118">
        <f>SUM(B10:B56)</f>
        <v>1062059.435</v>
      </c>
      <c r="C8" s="118">
        <f>SUM(C10:C56)</f>
        <v>229384.5036</v>
      </c>
      <c r="D8" s="118">
        <f>SUM(D10:D56)</f>
        <v>233097.68146999995</v>
      </c>
      <c r="E8" s="127"/>
      <c r="F8" s="127"/>
      <c r="G8" s="127"/>
      <c r="H8" s="120">
        <f>SUM(H10:H56)</f>
        <v>285172.93539999996</v>
      </c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s="111" customFormat="1" ht="15">
      <c r="A9" s="128" t="s">
        <v>1</v>
      </c>
      <c r="B9" s="129"/>
      <c r="C9" s="129"/>
      <c r="D9" s="130"/>
      <c r="E9" s="108"/>
      <c r="F9" s="108"/>
      <c r="G9" s="108"/>
      <c r="H9" s="13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20" s="111" customFormat="1" ht="22.5" customHeight="1">
      <c r="A10" s="132" t="s">
        <v>47</v>
      </c>
      <c r="B10" s="129"/>
      <c r="C10" s="133"/>
      <c r="D10" s="134"/>
      <c r="E10" s="127"/>
      <c r="F10" s="127"/>
      <c r="G10" s="127"/>
      <c r="H10" s="131"/>
      <c r="I10" s="12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s="111" customFormat="1" ht="47.25" customHeight="1">
      <c r="A11" s="135" t="s">
        <v>48</v>
      </c>
      <c r="B11" s="129"/>
      <c r="C11" s="133"/>
      <c r="D11" s="131"/>
      <c r="E11" s="127"/>
      <c r="F11" s="127"/>
      <c r="G11" s="127"/>
      <c r="H11" s="131"/>
      <c r="I11" s="12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ht="21" customHeight="1">
      <c r="A12" s="135" t="s">
        <v>1</v>
      </c>
      <c r="B12" s="129"/>
      <c r="C12" s="133"/>
      <c r="D12" s="131"/>
      <c r="E12" s="136"/>
      <c r="F12" s="136"/>
      <c r="G12" s="136"/>
      <c r="H12" s="131"/>
      <c r="I12" s="121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35.25" customHeight="1">
      <c r="A13" s="137" t="s">
        <v>33</v>
      </c>
      <c r="B13" s="122">
        <f>37362.2-35832.875</f>
        <v>1529.324999999997</v>
      </c>
      <c r="C13" s="122">
        <f>37362.2-35832.875</f>
        <v>1529.324999999997</v>
      </c>
      <c r="D13" s="122">
        <f>H13</f>
        <v>1529.324999999997</v>
      </c>
      <c r="E13" s="169" t="s">
        <v>259</v>
      </c>
      <c r="F13" s="138"/>
      <c r="G13" s="138"/>
      <c r="H13" s="131">
        <f>J13+L13+N13+P13+R13+T13</f>
        <v>1529.324999999997</v>
      </c>
      <c r="I13" s="122" t="s">
        <v>197</v>
      </c>
      <c r="J13" s="122">
        <v>1529.324999999997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8.5">
      <c r="A14" s="117" t="s">
        <v>4</v>
      </c>
      <c r="B14" s="122"/>
      <c r="C14" s="133"/>
      <c r="D14" s="134"/>
      <c r="H14" s="131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31.5" customHeight="1">
      <c r="A15" s="140" t="s">
        <v>30</v>
      </c>
      <c r="B15" s="122"/>
      <c r="C15" s="133"/>
      <c r="D15" s="131"/>
      <c r="H15" s="13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15">
      <c r="A16" s="135" t="s">
        <v>1</v>
      </c>
      <c r="B16" s="122"/>
      <c r="C16" s="133"/>
      <c r="H16" s="131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45">
      <c r="A17" s="135" t="s">
        <v>56</v>
      </c>
      <c r="B17" s="122"/>
      <c r="C17" s="133"/>
      <c r="H17" s="131"/>
      <c r="I17" s="121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15">
      <c r="A18" s="142" t="s">
        <v>1</v>
      </c>
      <c r="B18" s="122"/>
      <c r="C18" s="133"/>
      <c r="F18" s="122"/>
      <c r="H18" s="131"/>
      <c r="I18" s="12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85.5">
      <c r="A19" s="142" t="s">
        <v>57</v>
      </c>
      <c r="B19" s="122">
        <f>33091.7-0</f>
        <v>33091.7</v>
      </c>
      <c r="C19" s="122">
        <v>22339.992</v>
      </c>
      <c r="D19" s="122">
        <f>33091.7-0</f>
        <v>33091.7</v>
      </c>
      <c r="F19" s="122"/>
      <c r="G19" s="122" t="s">
        <v>229</v>
      </c>
      <c r="H19" s="131">
        <f>22339.992-2008.9+L19+N19+P19+R19+T19</f>
        <v>31082.799999999996</v>
      </c>
      <c r="I19" s="122" t="s">
        <v>186</v>
      </c>
      <c r="J19" s="122" t="s">
        <v>230</v>
      </c>
      <c r="K19" s="122"/>
      <c r="L19" s="122">
        <f>D19-C19</f>
        <v>10751.707999999999</v>
      </c>
      <c r="M19" s="122"/>
      <c r="N19" s="122"/>
      <c r="O19" s="122"/>
      <c r="P19" s="122"/>
      <c r="Q19" s="122"/>
      <c r="R19" s="122"/>
      <c r="S19" s="122"/>
      <c r="T19" s="122"/>
    </row>
    <row r="20" spans="1:20" ht="85.5">
      <c r="A20" s="142" t="s">
        <v>58</v>
      </c>
      <c r="B20" s="122">
        <f>34915-0</f>
        <v>34915</v>
      </c>
      <c r="C20" s="122">
        <v>15272.87</v>
      </c>
      <c r="D20" s="122">
        <v>19691.66</v>
      </c>
      <c r="E20" s="169" t="s">
        <v>260</v>
      </c>
      <c r="G20" s="122" t="s">
        <v>231</v>
      </c>
      <c r="H20" s="131">
        <f>15272.87-1152.6+L20+N20+P20+R20+T20</f>
        <v>19691.673000000003</v>
      </c>
      <c r="I20" s="122" t="s">
        <v>186</v>
      </c>
      <c r="J20" s="122" t="s">
        <v>231</v>
      </c>
      <c r="K20" s="122" t="s">
        <v>240</v>
      </c>
      <c r="L20" s="122">
        <v>5571.403</v>
      </c>
      <c r="M20" s="122"/>
      <c r="N20" s="122"/>
      <c r="O20" s="122"/>
      <c r="P20" s="122"/>
      <c r="Q20" s="122"/>
      <c r="R20" s="122"/>
      <c r="S20" s="122"/>
      <c r="T20" s="122"/>
    </row>
    <row r="21" spans="1:20" ht="28.5">
      <c r="A21" s="132" t="s">
        <v>61</v>
      </c>
      <c r="B21" s="122"/>
      <c r="C21" s="133"/>
      <c r="H21" s="13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15">
      <c r="A22" s="135" t="s">
        <v>1</v>
      </c>
      <c r="B22" s="122"/>
      <c r="C22" s="133"/>
      <c r="H22" s="13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8.5" customHeight="1">
      <c r="A23" s="142" t="s">
        <v>50</v>
      </c>
      <c r="B23" s="122">
        <v>106723.6</v>
      </c>
      <c r="C23" s="122">
        <v>24102.639</v>
      </c>
      <c r="D23" s="122">
        <v>33493.5</v>
      </c>
      <c r="E23" s="198" t="s">
        <v>261</v>
      </c>
      <c r="F23" s="138"/>
      <c r="G23" s="138"/>
      <c r="H23" s="131">
        <f>J23+L23+N23+P23+R23+T23</f>
        <v>23997.07</v>
      </c>
      <c r="I23" s="122" t="s">
        <v>202</v>
      </c>
      <c r="J23" s="122">
        <v>23997.07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30" customHeight="1">
      <c r="A24" s="142" t="s">
        <v>114</v>
      </c>
      <c r="B24" s="122">
        <v>14290.3</v>
      </c>
      <c r="C24" s="122">
        <v>2502.381</v>
      </c>
      <c r="E24" s="200"/>
      <c r="F24" s="138"/>
      <c r="G24" s="138"/>
      <c r="H24" s="131"/>
      <c r="I24" s="121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42.75">
      <c r="A25" s="132" t="s">
        <v>6</v>
      </c>
      <c r="B25" s="129"/>
      <c r="C25" s="133"/>
      <c r="G25" s="143"/>
      <c r="H25" s="131"/>
      <c r="I25" s="121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5">
      <c r="A26" s="144" t="s">
        <v>1</v>
      </c>
      <c r="B26" s="129"/>
      <c r="C26" s="133"/>
      <c r="H26" s="131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42" customHeight="1">
      <c r="A27" s="142" t="s">
        <v>62</v>
      </c>
      <c r="B27" s="122">
        <f>8638-0</f>
        <v>8638</v>
      </c>
      <c r="C27" s="122">
        <v>4288.9</v>
      </c>
      <c r="D27" s="122">
        <f>H27</f>
        <v>3803.088</v>
      </c>
      <c r="E27" s="169" t="s">
        <v>261</v>
      </c>
      <c r="F27" s="138"/>
      <c r="G27" s="138"/>
      <c r="H27" s="131">
        <f>J27+N27+P27+R27+T27</f>
        <v>3803.088</v>
      </c>
      <c r="I27" s="122" t="s">
        <v>189</v>
      </c>
      <c r="J27" s="122">
        <v>3803.088</v>
      </c>
      <c r="K27" s="122" t="s">
        <v>197</v>
      </c>
      <c r="L27" s="122" t="s">
        <v>232</v>
      </c>
      <c r="M27" s="122"/>
      <c r="N27" s="122"/>
      <c r="O27" s="122"/>
      <c r="P27" s="122"/>
      <c r="Q27" s="122"/>
      <c r="R27" s="122"/>
      <c r="S27" s="122"/>
      <c r="T27" s="122"/>
    </row>
    <row r="28" spans="1:20" ht="36.75" customHeight="1">
      <c r="A28" s="142" t="s">
        <v>63</v>
      </c>
      <c r="B28" s="122">
        <f>2828.9-0</f>
        <v>2828.9</v>
      </c>
      <c r="C28" s="122">
        <v>2624.395</v>
      </c>
      <c r="D28" s="122"/>
      <c r="E28" s="169" t="s">
        <v>261</v>
      </c>
      <c r="F28" s="138"/>
      <c r="G28" s="138"/>
      <c r="H28" s="131">
        <v>2624.395</v>
      </c>
      <c r="I28" s="122" t="s">
        <v>197</v>
      </c>
      <c r="J28" s="122" t="s">
        <v>233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38.25" customHeight="1">
      <c r="A29" s="142" t="s">
        <v>64</v>
      </c>
      <c r="B29" s="122">
        <f>4545.3-0</f>
        <v>4545.3</v>
      </c>
      <c r="C29" s="122">
        <v>2105.163</v>
      </c>
      <c r="D29" s="122">
        <f>H29</f>
        <v>1363.052</v>
      </c>
      <c r="E29" s="169" t="s">
        <v>261</v>
      </c>
      <c r="F29" s="138"/>
      <c r="G29" s="138"/>
      <c r="H29" s="131">
        <f>J29+N29+P29+R29+T29</f>
        <v>1363.052</v>
      </c>
      <c r="I29" s="122" t="s">
        <v>189</v>
      </c>
      <c r="J29" s="122">
        <v>1363.052</v>
      </c>
      <c r="K29" s="122" t="s">
        <v>197</v>
      </c>
      <c r="L29" s="122" t="s">
        <v>234</v>
      </c>
      <c r="M29" s="122"/>
      <c r="N29" s="122"/>
      <c r="O29" s="122"/>
      <c r="P29" s="122"/>
      <c r="Q29" s="122"/>
      <c r="R29" s="122"/>
      <c r="S29" s="122"/>
      <c r="T29" s="122"/>
    </row>
    <row r="30" spans="1:20" ht="41.25" customHeight="1">
      <c r="A30" s="142" t="s">
        <v>65</v>
      </c>
      <c r="B30" s="122">
        <f>6942-0</f>
        <v>6942</v>
      </c>
      <c r="C30" s="122">
        <v>4117.635</v>
      </c>
      <c r="D30" s="122">
        <f>H30</f>
        <v>1734.871</v>
      </c>
      <c r="E30" s="169" t="s">
        <v>261</v>
      </c>
      <c r="F30" s="138"/>
      <c r="G30" s="138"/>
      <c r="H30" s="131">
        <f>J30+N30+P30+R30+T30</f>
        <v>1734.871</v>
      </c>
      <c r="I30" s="122" t="s">
        <v>190</v>
      </c>
      <c r="J30" s="122">
        <v>1734.871</v>
      </c>
      <c r="K30" s="122" t="s">
        <v>197</v>
      </c>
      <c r="L30" s="122" t="s">
        <v>235</v>
      </c>
      <c r="M30" s="122"/>
      <c r="N30" s="122"/>
      <c r="O30" s="122"/>
      <c r="P30" s="122"/>
      <c r="Q30" s="122"/>
      <c r="R30" s="122"/>
      <c r="S30" s="122"/>
      <c r="T30" s="122"/>
    </row>
    <row r="31" spans="1:20" ht="37.5" customHeight="1">
      <c r="A31" s="142" t="s">
        <v>85</v>
      </c>
      <c r="B31" s="122">
        <f>10051-0</f>
        <v>10051</v>
      </c>
      <c r="C31" s="122">
        <v>9831.209</v>
      </c>
      <c r="D31" s="122">
        <f>H31</f>
        <v>8331.40048</v>
      </c>
      <c r="E31" s="169" t="s">
        <v>261</v>
      </c>
      <c r="F31" s="138"/>
      <c r="G31" s="138"/>
      <c r="H31" s="131">
        <f>9831.20948-1499.809+L31+N31+P31+R31+T31</f>
        <v>8331.40048</v>
      </c>
      <c r="I31" s="122" t="s">
        <v>197</v>
      </c>
      <c r="J31" s="122" t="s">
        <v>236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40.5" customHeight="1">
      <c r="A32" s="142" t="s">
        <v>86</v>
      </c>
      <c r="B32" s="122">
        <f>36994.8-0</f>
        <v>36994.8</v>
      </c>
      <c r="C32" s="122">
        <v>32133.2</v>
      </c>
      <c r="D32" s="122">
        <v>6683.9</v>
      </c>
      <c r="E32" s="169" t="s">
        <v>261</v>
      </c>
      <c r="F32" s="138"/>
      <c r="G32" s="138"/>
      <c r="H32" s="131">
        <f>J32+N32+P32+R32+T32</f>
        <v>1822.346</v>
      </c>
      <c r="I32" s="122" t="s">
        <v>191</v>
      </c>
      <c r="J32" s="122">
        <v>1822.346</v>
      </c>
      <c r="K32" s="122" t="s">
        <v>197</v>
      </c>
      <c r="L32" s="122" t="s">
        <v>237</v>
      </c>
      <c r="M32" s="122"/>
      <c r="N32" s="122"/>
      <c r="O32" s="122"/>
      <c r="P32" s="122"/>
      <c r="Q32" s="122"/>
      <c r="R32" s="122"/>
      <c r="S32" s="122"/>
      <c r="T32" s="122"/>
    </row>
    <row r="33" spans="1:20" ht="15">
      <c r="A33" s="117" t="s">
        <v>5</v>
      </c>
      <c r="B33" s="145"/>
      <c r="C33" s="133"/>
      <c r="H33" s="13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20" ht="53.25" customHeight="1">
      <c r="A34" s="142" t="s">
        <v>52</v>
      </c>
      <c r="B34" s="122">
        <f>100000-22000</f>
        <v>78000</v>
      </c>
      <c r="C34" s="122"/>
      <c r="D34" s="146">
        <v>72656.33098999999</v>
      </c>
      <c r="E34" s="169" t="s">
        <v>259</v>
      </c>
      <c r="F34" s="138"/>
      <c r="G34" s="157" t="s">
        <v>239</v>
      </c>
      <c r="H34" s="131">
        <f>J34+L34+N34+P34+R34+T34</f>
        <v>72656.33098999999</v>
      </c>
      <c r="I34" s="122" t="s">
        <v>222</v>
      </c>
      <c r="J34" s="122">
        <v>70309.48799</v>
      </c>
      <c r="K34" s="122" t="s">
        <v>224</v>
      </c>
      <c r="L34" s="122">
        <v>2346.843</v>
      </c>
      <c r="M34" s="122"/>
      <c r="N34" s="122"/>
      <c r="O34" s="122"/>
      <c r="P34" s="122"/>
      <c r="Q34" s="122"/>
      <c r="R34" s="122"/>
      <c r="S34" s="122"/>
      <c r="T34" s="122"/>
    </row>
    <row r="35" spans="1:20" ht="42.75">
      <c r="A35" s="147" t="s">
        <v>67</v>
      </c>
      <c r="B35" s="145"/>
      <c r="C35" s="133"/>
      <c r="H35" s="131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ht="15">
      <c r="A36" s="135" t="s">
        <v>1</v>
      </c>
      <c r="B36" s="145"/>
      <c r="C36" s="133"/>
      <c r="H36" s="131"/>
      <c r="I36" s="12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1:20" ht="36" customHeight="1">
      <c r="A37" s="148" t="s">
        <v>68</v>
      </c>
      <c r="B37" s="122">
        <f>48010.7-1279.425</f>
        <v>46731.274999999994</v>
      </c>
      <c r="C37" s="122">
        <v>3309.8576</v>
      </c>
      <c r="D37" s="122">
        <v>6432</v>
      </c>
      <c r="E37" s="198" t="s">
        <v>262</v>
      </c>
      <c r="F37" s="138"/>
      <c r="G37" s="138"/>
      <c r="H37" s="131">
        <f>J37+L37+N37+P37+R37+T37</f>
        <v>7183.73093</v>
      </c>
      <c r="I37" s="122" t="s">
        <v>200</v>
      </c>
      <c r="J37" s="122">
        <v>3309.85759</v>
      </c>
      <c r="K37" s="122" t="s">
        <v>227</v>
      </c>
      <c r="L37" s="122">
        <v>3873.87334</v>
      </c>
      <c r="M37" s="122"/>
      <c r="N37" s="122"/>
      <c r="O37" s="122"/>
      <c r="P37" s="122"/>
      <c r="Q37" s="122"/>
      <c r="R37" s="122"/>
      <c r="S37" s="122"/>
      <c r="T37" s="122"/>
    </row>
    <row r="38" spans="1:20" ht="33" customHeight="1">
      <c r="A38" s="148" t="s">
        <v>69</v>
      </c>
      <c r="B38" s="122">
        <f>10403.046-8276.195+39934.5-0</f>
        <v>42061.351</v>
      </c>
      <c r="C38" s="122">
        <v>3794.859</v>
      </c>
      <c r="D38" s="122">
        <v>7665.2</v>
      </c>
      <c r="E38" s="199"/>
      <c r="F38" s="138"/>
      <c r="G38" s="138"/>
      <c r="H38" s="131">
        <f>J38+L38+N38+P38+R38+T38</f>
        <v>7920.775</v>
      </c>
      <c r="I38" s="122" t="s">
        <v>201</v>
      </c>
      <c r="J38" s="122">
        <v>1371.319</v>
      </c>
      <c r="K38" s="122" t="s">
        <v>228</v>
      </c>
      <c r="L38" s="122">
        <v>2423.54</v>
      </c>
      <c r="M38" s="122" t="s">
        <v>227</v>
      </c>
      <c r="N38" s="122">
        <v>4125.916</v>
      </c>
      <c r="O38" s="122"/>
      <c r="P38" s="122"/>
      <c r="Q38" s="122"/>
      <c r="R38" s="122"/>
      <c r="S38" s="122"/>
      <c r="T38" s="122"/>
    </row>
    <row r="39" spans="1:20" ht="32.25" customHeight="1">
      <c r="A39" s="148" t="s">
        <v>70</v>
      </c>
      <c r="B39" s="122">
        <f>9098.696-7222.453+10054.8-0</f>
        <v>11931.042999999998</v>
      </c>
      <c r="C39" s="133"/>
      <c r="D39" s="122"/>
      <c r="E39" s="199"/>
      <c r="F39" s="138"/>
      <c r="G39" s="138"/>
      <c r="H39" s="131">
        <f>J39+L39+N39+P39+R39+T39</f>
        <v>0</v>
      </c>
      <c r="I39" s="121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ht="42.75">
      <c r="A40" s="147" t="s">
        <v>67</v>
      </c>
      <c r="B40" s="145"/>
      <c r="C40" s="133"/>
      <c r="H40" s="131"/>
      <c r="I40" s="121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1:20" ht="15">
      <c r="A41" s="149" t="s">
        <v>1</v>
      </c>
      <c r="B41" s="145"/>
      <c r="C41" s="133"/>
      <c r="H41" s="131"/>
      <c r="I41" s="121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ht="30.75" customHeight="1">
      <c r="A42" s="148" t="s">
        <v>72</v>
      </c>
      <c r="B42" s="122">
        <f>45659.8-27830.942</f>
        <v>17828.858000000004</v>
      </c>
      <c r="C42" s="122">
        <v>8658.449</v>
      </c>
      <c r="D42" s="122">
        <f>H42</f>
        <v>8658.449</v>
      </c>
      <c r="E42" s="198" t="s">
        <v>263</v>
      </c>
      <c r="F42" s="138"/>
      <c r="G42" s="138"/>
      <c r="H42" s="131">
        <f>J42+L42+N42+P42+R42+T42</f>
        <v>8658.449</v>
      </c>
      <c r="I42" s="122" t="s">
        <v>212</v>
      </c>
      <c r="J42" s="122">
        <v>8658.449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ht="27.75" customHeight="1">
      <c r="A43" s="148" t="s">
        <v>31</v>
      </c>
      <c r="B43" s="122">
        <f>16609.4-0</f>
        <v>16609.4</v>
      </c>
      <c r="C43" s="122">
        <v>16380.205</v>
      </c>
      <c r="D43" s="122">
        <v>16380.205</v>
      </c>
      <c r="E43" s="199"/>
      <c r="F43" s="138"/>
      <c r="G43" s="138"/>
      <c r="H43" s="131">
        <f>J43+L43+N43+P43+R43+T43</f>
        <v>16380.205</v>
      </c>
      <c r="I43" s="122" t="s">
        <v>192</v>
      </c>
      <c r="J43" s="122">
        <v>16380.205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</row>
    <row r="44" spans="1:20" ht="27.75" customHeight="1">
      <c r="A44" s="148" t="s">
        <v>73</v>
      </c>
      <c r="B44" s="150">
        <f>155000-126497.054+947.592-29122.712-69.856+16366</f>
        <v>16623.969999999998</v>
      </c>
      <c r="C44" s="133"/>
      <c r="E44" s="199"/>
      <c r="F44" s="138"/>
      <c r="G44" s="138"/>
      <c r="H44" s="131">
        <f>J44+L44+N44+P44+R44+T44</f>
        <v>0</v>
      </c>
      <c r="I44" s="121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1:20" ht="27" customHeight="1">
      <c r="A45" s="148" t="s">
        <v>20</v>
      </c>
      <c r="B45" s="122">
        <f>107470.4-8830.959</f>
        <v>98639.44099999999</v>
      </c>
      <c r="C45" s="122">
        <v>7764.094</v>
      </c>
      <c r="D45" s="122">
        <v>11583</v>
      </c>
      <c r="E45" s="199"/>
      <c r="F45" s="138"/>
      <c r="G45" s="138"/>
      <c r="H45" s="131">
        <f>J45+L45+N45+P45+R45+T45</f>
        <v>7764.093999999999</v>
      </c>
      <c r="I45" s="122" t="s">
        <v>193</v>
      </c>
      <c r="J45" s="122">
        <v>5302.811</v>
      </c>
      <c r="K45" s="122" t="s">
        <v>203</v>
      </c>
      <c r="L45" s="122">
        <v>2461.283</v>
      </c>
      <c r="M45" s="122"/>
      <c r="N45" s="122"/>
      <c r="O45" s="122"/>
      <c r="P45" s="122"/>
      <c r="Q45" s="122"/>
      <c r="R45" s="122"/>
      <c r="S45" s="122"/>
      <c r="T45" s="122"/>
    </row>
    <row r="46" spans="1:20" ht="42.75">
      <c r="A46" s="117" t="s">
        <v>6</v>
      </c>
      <c r="B46" s="122"/>
      <c r="C46" s="133"/>
      <c r="H46" s="131"/>
      <c r="I46" s="121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</row>
    <row r="47" spans="1:20" ht="45">
      <c r="A47" s="142" t="s">
        <v>75</v>
      </c>
      <c r="B47" s="122"/>
      <c r="C47" s="133"/>
      <c r="H47" s="131"/>
      <c r="I47" s="121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</row>
    <row r="48" spans="1:20" ht="15">
      <c r="A48" s="135" t="s">
        <v>1</v>
      </c>
      <c r="B48" s="122"/>
      <c r="C48" s="133"/>
      <c r="H48" s="131"/>
      <c r="I48" s="121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</row>
    <row r="49" spans="1:21" ht="49.5" customHeight="1">
      <c r="A49" s="148" t="s">
        <v>77</v>
      </c>
      <c r="B49" s="122">
        <f>184140.7-115511.37</f>
        <v>68629.33000000002</v>
      </c>
      <c r="C49" s="122">
        <v>68629.33000000002</v>
      </c>
      <c r="D49" s="107" t="s">
        <v>113</v>
      </c>
      <c r="E49" s="138" t="s">
        <v>184</v>
      </c>
      <c r="F49" s="138"/>
      <c r="G49" s="138"/>
      <c r="H49" s="131">
        <f>J49+L49+N49+P49+R49+T49</f>
        <v>68629.33000000002</v>
      </c>
      <c r="I49" s="122" t="s">
        <v>194</v>
      </c>
      <c r="J49" s="122">
        <v>12611.754</v>
      </c>
      <c r="K49" s="122"/>
      <c r="L49" s="122">
        <f>C49-J49</f>
        <v>56017.576000000015</v>
      </c>
      <c r="M49" s="122"/>
      <c r="N49" s="122"/>
      <c r="O49" s="122"/>
      <c r="P49" s="122"/>
      <c r="Q49" s="122"/>
      <c r="R49" s="122"/>
      <c r="S49" s="122"/>
      <c r="T49" s="122"/>
      <c r="U49" s="151"/>
    </row>
    <row r="50" spans="1:20" ht="15">
      <c r="A50" s="117" t="s">
        <v>5</v>
      </c>
      <c r="B50" s="152"/>
      <c r="C50" s="133"/>
      <c r="H50" s="131"/>
      <c r="I50" s="121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</row>
    <row r="51" spans="1:20" ht="30">
      <c r="A51" s="140" t="s">
        <v>90</v>
      </c>
      <c r="B51" s="152"/>
      <c r="C51" s="133"/>
      <c r="H51" s="131"/>
      <c r="I51" s="121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</row>
    <row r="52" spans="1:20" ht="15">
      <c r="A52" s="135" t="s">
        <v>1</v>
      </c>
      <c r="B52" s="152"/>
      <c r="C52" s="133"/>
      <c r="H52" s="131"/>
      <c r="I52" s="121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</row>
    <row r="53" spans="1:20" ht="48.75" customHeight="1">
      <c r="A53" s="148" t="s">
        <v>53</v>
      </c>
      <c r="B53" s="150">
        <f>210000-0</f>
        <v>210000</v>
      </c>
      <c r="C53" s="150"/>
      <c r="E53" s="170" t="s">
        <v>256</v>
      </c>
      <c r="F53" s="138"/>
      <c r="G53" s="138"/>
      <c r="H53" s="131">
        <f>J53+L53+N53+P53+R53+T53</f>
        <v>0</v>
      </c>
      <c r="I53" s="121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ht="30">
      <c r="A54" s="140" t="s">
        <v>89</v>
      </c>
      <c r="B54" s="153"/>
      <c r="C54" s="109"/>
      <c r="E54" s="138"/>
      <c r="H54" s="131"/>
      <c r="I54" s="121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</row>
    <row r="55" spans="1:20" ht="15">
      <c r="A55" s="135" t="s">
        <v>1</v>
      </c>
      <c r="B55" s="153"/>
      <c r="C55" s="109"/>
      <c r="H55" s="131"/>
      <c r="I55" s="121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</row>
    <row r="56" spans="1:20" ht="36" customHeight="1">
      <c r="A56" s="154" t="s">
        <v>79</v>
      </c>
      <c r="B56" s="150">
        <f>311330.7-116875.858</f>
        <v>194454.842</v>
      </c>
      <c r="C56" s="150"/>
      <c r="E56" s="170" t="s">
        <v>256</v>
      </c>
      <c r="F56" s="138"/>
      <c r="G56" s="138"/>
      <c r="H56" s="131">
        <f>J56+L56+N56+P56+R56+T56</f>
        <v>0</v>
      </c>
      <c r="I56" s="121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</row>
    <row r="57" spans="1:20" ht="15">
      <c r="A57" s="155"/>
      <c r="B57" s="150"/>
      <c r="C57" s="150"/>
      <c r="H57" s="131"/>
      <c r="I57" s="121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</row>
    <row r="58" spans="1:20" ht="34.5" customHeight="1">
      <c r="A58" s="123" t="s">
        <v>80</v>
      </c>
      <c r="B58" s="118">
        <f>SUM(B59)</f>
        <v>17862.589</v>
      </c>
      <c r="C58" s="118">
        <f>SUM(C59)</f>
        <v>5361.575</v>
      </c>
      <c r="D58" s="118">
        <f>SUM(D59)</f>
        <v>8612.612</v>
      </c>
      <c r="H58" s="120">
        <f>SUM(H59)</f>
        <v>5361.575</v>
      </c>
      <c r="I58" s="121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</row>
    <row r="59" spans="1:20" ht="27.75" customHeight="1">
      <c r="A59" s="148" t="s">
        <v>81</v>
      </c>
      <c r="B59" s="130">
        <f>20000-2137.411</f>
        <v>17862.589</v>
      </c>
      <c r="C59" s="130">
        <v>5361.575</v>
      </c>
      <c r="D59" s="130">
        <v>8612.612</v>
      </c>
      <c r="E59" s="169" t="s">
        <v>257</v>
      </c>
      <c r="F59" s="156"/>
      <c r="G59" s="157" t="s">
        <v>198</v>
      </c>
      <c r="H59" s="131">
        <f>J59+L59+N59+P59+R59+T59</f>
        <v>5361.575</v>
      </c>
      <c r="I59" s="122" t="s">
        <v>188</v>
      </c>
      <c r="J59" s="122">
        <v>2088.549</v>
      </c>
      <c r="K59" s="122" t="s">
        <v>185</v>
      </c>
      <c r="L59" s="122">
        <v>3273.026</v>
      </c>
      <c r="M59" s="122"/>
      <c r="N59" s="122"/>
      <c r="O59" s="122"/>
      <c r="P59" s="122"/>
      <c r="Q59" s="122"/>
      <c r="R59" s="122"/>
      <c r="S59" s="122"/>
      <c r="T59" s="122"/>
    </row>
    <row r="60" spans="1:20" ht="15">
      <c r="A60" s="148"/>
      <c r="B60" s="130"/>
      <c r="C60" s="109"/>
      <c r="H60" s="131"/>
      <c r="I60" s="121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</row>
    <row r="61" spans="1:20" ht="28.5">
      <c r="A61" s="123" t="s">
        <v>11</v>
      </c>
      <c r="B61" s="118">
        <f>SUM(B63:B64)</f>
        <v>33949.256</v>
      </c>
      <c r="C61" s="118">
        <f>SUM(C63:C64)</f>
        <v>0</v>
      </c>
      <c r="D61" s="118">
        <f>SUM(D63:D64)</f>
        <v>0</v>
      </c>
      <c r="H61" s="120">
        <f>SUM(H63:H64)</f>
        <v>0</v>
      </c>
      <c r="I61" s="121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</row>
    <row r="62" spans="1:20" ht="15">
      <c r="A62" s="158" t="s">
        <v>2</v>
      </c>
      <c r="B62" s="130"/>
      <c r="C62" s="109"/>
      <c r="H62" s="131"/>
      <c r="I62" s="121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</row>
    <row r="63" spans="1:20" ht="24.75" customHeight="1">
      <c r="A63" s="137" t="s">
        <v>82</v>
      </c>
      <c r="B63" s="130">
        <f>34600-18463.229+3.639</f>
        <v>16140.41</v>
      </c>
      <c r="C63" s="130"/>
      <c r="E63" s="198" t="s">
        <v>255</v>
      </c>
      <c r="F63" s="138"/>
      <c r="G63" s="138"/>
      <c r="H63" s="131">
        <f>J63+L63+N63+P63+R63+T63</f>
        <v>0</v>
      </c>
      <c r="I63" s="121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</row>
    <row r="64" spans="1:20" ht="27" customHeight="1">
      <c r="A64" s="137" t="s">
        <v>83</v>
      </c>
      <c r="B64" s="130">
        <f>49000-31191.154</f>
        <v>17808.846</v>
      </c>
      <c r="C64" s="130"/>
      <c r="E64" s="200"/>
      <c r="F64" s="138"/>
      <c r="G64" s="138"/>
      <c r="H64" s="131">
        <f>J64+L64+N64+P64+R64+T64</f>
        <v>0</v>
      </c>
      <c r="I64" s="121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</row>
    <row r="65" spans="1:20" ht="15">
      <c r="A65" s="137"/>
      <c r="B65" s="130"/>
      <c r="C65" s="109"/>
      <c r="H65" s="131"/>
      <c r="I65" s="121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</row>
    <row r="66" spans="1:20" ht="28.5">
      <c r="A66" s="123" t="s">
        <v>142</v>
      </c>
      <c r="B66" s="134">
        <f>B67</f>
        <v>5835.594</v>
      </c>
      <c r="C66" s="134">
        <f>C67</f>
        <v>2000</v>
      </c>
      <c r="D66" s="134"/>
      <c r="E66" s="134"/>
      <c r="F66" s="134"/>
      <c r="G66" s="134"/>
      <c r="H66" s="134">
        <f>H67</f>
        <v>5279.406</v>
      </c>
      <c r="I66" s="121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</row>
    <row r="67" spans="1:20" ht="39" customHeight="1">
      <c r="A67" s="137" t="s">
        <v>138</v>
      </c>
      <c r="B67" s="131">
        <v>5835.594</v>
      </c>
      <c r="C67" s="131">
        <v>2000</v>
      </c>
      <c r="D67" s="107" t="s">
        <v>179</v>
      </c>
      <c r="E67" s="169" t="s">
        <v>264</v>
      </c>
      <c r="F67" s="138"/>
      <c r="G67" s="138"/>
      <c r="H67" s="131">
        <f>J67+L67+N67+P67+R67+T67</f>
        <v>5279.406</v>
      </c>
      <c r="I67" s="122" t="s">
        <v>196</v>
      </c>
      <c r="J67" s="131">
        <v>5279.406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</row>
    <row r="68" spans="1:20" ht="15">
      <c r="A68" s="137"/>
      <c r="B68" s="131"/>
      <c r="C68" s="131"/>
      <c r="D68" s="131"/>
      <c r="E68" s="159"/>
      <c r="F68" s="159"/>
      <c r="G68" s="159"/>
      <c r="H68" s="131"/>
      <c r="I68" s="121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</row>
    <row r="69" spans="1:20" ht="28.5">
      <c r="A69" s="123" t="s">
        <v>139</v>
      </c>
      <c r="B69" s="134">
        <f>B70+B71</f>
        <v>85649.136</v>
      </c>
      <c r="C69" s="134">
        <f>C70+C71</f>
        <v>0</v>
      </c>
      <c r="D69" s="134">
        <f>D70+D71</f>
        <v>14956.46</v>
      </c>
      <c r="E69" s="159"/>
      <c r="F69" s="159"/>
      <c r="G69" s="159"/>
      <c r="H69" s="134">
        <f>H70+H71</f>
        <v>8582.46</v>
      </c>
      <c r="I69" s="121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</row>
    <row r="70" spans="1:20" ht="36.75" customHeight="1">
      <c r="A70" s="137" t="s">
        <v>140</v>
      </c>
      <c r="B70" s="131">
        <f>129500-67650.864</f>
        <v>61849.136</v>
      </c>
      <c r="C70" s="131"/>
      <c r="D70" s="131">
        <v>14956.46</v>
      </c>
      <c r="E70" s="198" t="s">
        <v>265</v>
      </c>
      <c r="F70" s="138"/>
      <c r="G70" s="138"/>
      <c r="H70" s="131">
        <f>J70+L70+N70+P70+R70+T70</f>
        <v>8582.46</v>
      </c>
      <c r="I70" s="122" t="s">
        <v>187</v>
      </c>
      <c r="J70" s="122">
        <v>8582.46</v>
      </c>
      <c r="K70" s="122"/>
      <c r="L70" s="122"/>
      <c r="M70" s="122"/>
      <c r="N70" s="122"/>
      <c r="O70" s="122"/>
      <c r="P70" s="122"/>
      <c r="Q70" s="122"/>
      <c r="R70" s="122"/>
      <c r="S70" s="122"/>
      <c r="T70" s="122"/>
    </row>
    <row r="71" spans="1:20" ht="29.25" customHeight="1">
      <c r="A71" s="137" t="s">
        <v>141</v>
      </c>
      <c r="B71" s="131">
        <f>23800</f>
        <v>23800</v>
      </c>
      <c r="C71" s="109"/>
      <c r="E71" s="200"/>
      <c r="F71" s="138"/>
      <c r="G71" s="138"/>
      <c r="H71" s="131">
        <f>J71+L71+N71+P71+R71+T71</f>
        <v>0</v>
      </c>
      <c r="I71" s="121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</row>
    <row r="72" spans="1:20" ht="15">
      <c r="A72" s="137"/>
      <c r="B72" s="130"/>
      <c r="C72" s="109"/>
      <c r="H72" s="131"/>
      <c r="I72" s="121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</row>
    <row r="73" spans="1:20" ht="28.5">
      <c r="A73" s="160" t="s">
        <v>102</v>
      </c>
      <c r="B73" s="134">
        <f>B74</f>
        <v>360.989</v>
      </c>
      <c r="C73" s="109"/>
      <c r="H73" s="134">
        <f>H74</f>
        <v>0</v>
      </c>
      <c r="I73" s="121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</row>
    <row r="74" spans="1:20" ht="15">
      <c r="A74" s="137" t="s">
        <v>180</v>
      </c>
      <c r="B74" s="131">
        <v>360.989</v>
      </c>
      <c r="C74" s="109"/>
      <c r="D74" s="131">
        <v>13871.1</v>
      </c>
      <c r="H74" s="131">
        <f>J74+L74+N74+P74+R74+T74</f>
        <v>0</v>
      </c>
      <c r="I74" s="121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</row>
    <row r="75" spans="1:20" ht="15">
      <c r="A75" s="137"/>
      <c r="B75" s="130"/>
      <c r="C75" s="109"/>
      <c r="H75" s="131"/>
      <c r="I75" s="121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</row>
    <row r="76" spans="1:20" ht="15">
      <c r="A76" s="123" t="s">
        <v>28</v>
      </c>
      <c r="B76" s="118">
        <f>SUM(B77)</f>
        <v>76276.107</v>
      </c>
      <c r="C76" s="118">
        <f>SUM(C77)</f>
        <v>6863.5342</v>
      </c>
      <c r="D76" s="118">
        <f>SUM(D77)</f>
        <v>9522.71024</v>
      </c>
      <c r="H76" s="120">
        <f>SUM(H77)</f>
        <v>9522.71024</v>
      </c>
      <c r="I76" s="121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</row>
    <row r="77" spans="1:20" ht="37.5" customHeight="1">
      <c r="A77" s="137" t="s">
        <v>84</v>
      </c>
      <c r="B77" s="130">
        <f>93650.3-17374.193</f>
        <v>76276.107</v>
      </c>
      <c r="C77" s="130">
        <v>6863.5342</v>
      </c>
      <c r="D77" s="131">
        <f>H77</f>
        <v>9522.71024</v>
      </c>
      <c r="E77" s="169" t="s">
        <v>258</v>
      </c>
      <c r="H77" s="131">
        <f>J77+L77+N77+P77+R77+T77</f>
        <v>9522.71024</v>
      </c>
      <c r="I77" s="122" t="s">
        <v>195</v>
      </c>
      <c r="J77" s="122">
        <v>6863.53422</v>
      </c>
      <c r="K77" s="122" t="s">
        <v>208</v>
      </c>
      <c r="L77" s="122">
        <v>2659.17602</v>
      </c>
      <c r="M77" s="122"/>
      <c r="N77" s="122"/>
      <c r="O77" s="122"/>
      <c r="P77" s="122"/>
      <c r="Q77" s="122"/>
      <c r="R77" s="122"/>
      <c r="S77" s="122"/>
      <c r="T77" s="122"/>
    </row>
    <row r="78" spans="1:20" ht="15.75">
      <c r="A78" s="161"/>
      <c r="B78" s="162"/>
      <c r="C78" s="162"/>
      <c r="I78" s="121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</row>
    <row r="79" spans="3:20" ht="15">
      <c r="C79" s="141"/>
      <c r="I79" s="121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</row>
    <row r="80" spans="3:20" ht="15">
      <c r="C80" s="141"/>
      <c r="I80" s="121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</row>
    <row r="81" spans="3:20" ht="15">
      <c r="C81" s="141"/>
      <c r="I81" s="121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</row>
    <row r="82" spans="3:20" ht="15">
      <c r="C82" s="141"/>
      <c r="I82" s="121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</row>
    <row r="83" spans="3:20" ht="15">
      <c r="C83" s="141"/>
      <c r="I83" s="121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</row>
    <row r="84" spans="3:20" ht="15">
      <c r="C84" s="141"/>
      <c r="I84" s="121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</row>
    <row r="85" spans="3:20" ht="15">
      <c r="C85" s="141"/>
      <c r="I85" s="121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</row>
    <row r="86" spans="3:20" ht="15">
      <c r="C86" s="141"/>
      <c r="I86" s="121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</row>
    <row r="87" spans="3:20" ht="15">
      <c r="C87" s="141"/>
      <c r="I87" s="121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</row>
    <row r="88" spans="3:20" ht="15">
      <c r="C88" s="14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</row>
    <row r="89" spans="3:20" ht="15">
      <c r="C89" s="141"/>
      <c r="I89" s="121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</row>
    <row r="90" spans="9:20" ht="15">
      <c r="I90" s="121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</row>
    <row r="91" spans="9:20" ht="15">
      <c r="I91" s="121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</row>
    <row r="92" spans="9:20" ht="15">
      <c r="I92" s="121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</row>
    <row r="93" spans="9:20" ht="15">
      <c r="I93" s="121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</row>
    <row r="94" spans="9:20" ht="15">
      <c r="I94" s="121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</row>
    <row r="95" spans="9:20" ht="15">
      <c r="I95" s="121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</row>
    <row r="96" spans="9:20" ht="15">
      <c r="I96" s="121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</row>
    <row r="97" spans="9:20" ht="15">
      <c r="I97" s="121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</row>
    <row r="98" spans="9:20" ht="15">
      <c r="I98" s="121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</row>
    <row r="99" spans="9:20" ht="15">
      <c r="I99" s="121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</row>
    <row r="100" spans="9:20" ht="15">
      <c r="I100" s="121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</row>
    <row r="101" spans="9:20" ht="15">
      <c r="I101" s="121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</row>
    <row r="102" spans="9:20" ht="15">
      <c r="I102" s="121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</row>
    <row r="103" spans="9:20" ht="15">
      <c r="I103" s="121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</row>
    <row r="104" spans="9:20" ht="15">
      <c r="I104" s="121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</row>
    <row r="105" spans="9:20" ht="15">
      <c r="I105" s="121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</row>
    <row r="106" spans="9:20" ht="15">
      <c r="I106" s="121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</row>
    <row r="107" spans="9:20" ht="15">
      <c r="I107" s="121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</row>
    <row r="108" spans="9:20" ht="15"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</row>
    <row r="109" spans="9:20" ht="15"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</row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</sheetData>
  <sheetProtection/>
  <mergeCells count="14">
    <mergeCell ref="E37:E39"/>
    <mergeCell ref="E42:E45"/>
    <mergeCell ref="E70:E71"/>
    <mergeCell ref="E63:E64"/>
    <mergeCell ref="E23:E24"/>
    <mergeCell ref="I4:T4"/>
    <mergeCell ref="H4:H5"/>
    <mergeCell ref="G4:G5"/>
    <mergeCell ref="D4:D5"/>
    <mergeCell ref="A1:D1"/>
    <mergeCell ref="A2:D2"/>
    <mergeCell ref="A3:D3"/>
    <mergeCell ref="A4:A5"/>
    <mergeCell ref="B4:C4"/>
  </mergeCells>
  <printOptions gridLines="1" horizontalCentered="1"/>
  <pageMargins left="0.3937007874015748" right="0.1968503937007874" top="0.5905511811023623" bottom="0.1968503937007874" header="0.11811023622047245" footer="0.11811023622047245"/>
  <pageSetup horizontalDpi="600" verticalDpi="600" orientation="portrait" paperSize="9" scale="81" r:id="rId4"/>
  <headerFooter alignWithMargins="0">
    <oddHeader>&amp;C&amp;P</oddHeader>
    <oddFooter>&amp;R&amp;"Times New Roman,обычный"&amp;7&amp;D</oddFooter>
  </headerFooter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2013-07-12T11:23:46Z</cp:lastPrinted>
  <dcterms:created xsi:type="dcterms:W3CDTF">1996-10-08T23:32:33Z</dcterms:created>
  <dcterms:modified xsi:type="dcterms:W3CDTF">2013-07-22T05:44:15Z</dcterms:modified>
  <cp:category/>
  <cp:version/>
  <cp:contentType/>
  <cp:contentStatus/>
</cp:coreProperties>
</file>