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920" firstSheet="3" activeTab="4"/>
  </bookViews>
  <sheets>
    <sheet name="капремонт -31 марта" sheetId="1" r:id="rId1"/>
    <sheet name="РАИП 2011-2013 (31 марта)" sheetId="2" r:id="rId2"/>
    <sheet name="капремонт - 7 апреля" sheetId="3" r:id="rId3"/>
    <sheet name="Прилож. № 2 (кредиторка)" sheetId="4" r:id="rId4"/>
    <sheet name="РАИП 2011-2013 (19 апреля)" sheetId="5" r:id="rId5"/>
  </sheets>
  <definedNames>
    <definedName name="_xlnm.Print_Titles" localSheetId="2">'капремонт - 7 апреля'!$2:$4</definedName>
    <definedName name="_xlnm.Print_Titles" localSheetId="0">'капремонт -31 марта'!$3:$4</definedName>
    <definedName name="_xlnm.Print_Titles" localSheetId="3">'Прилож. № 2 (кредиторка)'!$6:$8</definedName>
    <definedName name="_xlnm.Print_Titles" localSheetId="4">'РАИП 2011-2013 (19 апреля)'!$6:$8</definedName>
  </definedNames>
  <calcPr fullCalcOnLoad="1"/>
</workbook>
</file>

<file path=xl/comments2.xml><?xml version="1.0" encoding="utf-8"?>
<comments xmlns="http://schemas.openxmlformats.org/spreadsheetml/2006/main">
  <authors>
    <author>Admin</author>
    <author>www</author>
  </authors>
  <commentList>
    <comment ref="F47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40745,7=
26940+13805,7 тыс. руб. по Минэнерго_Развитие туристско-рекреационного комплекса</t>
        </r>
      </text>
    </comment>
    <comment ref="G47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40745,7=
26940+13805,7 тыс. руб. по Минэнерго_Развитие туристско-рекреационного комплекса</t>
        </r>
      </text>
    </comment>
    <comment ref="H47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40745,7=
26940+13805,7 тыс. руб. по Минэнерго_Развитие туристско-рекреационного комплекса</t>
        </r>
      </text>
    </comment>
    <comment ref="F152" authorId="1">
      <text>
        <r>
          <rPr>
            <b/>
            <sz val="8"/>
            <rFont val="Tahoma"/>
            <family val="0"/>
          </rPr>
          <t>www:</t>
        </r>
        <r>
          <rPr>
            <sz val="8"/>
            <rFont val="Tahoma"/>
            <family val="0"/>
          </rPr>
          <t xml:space="preserve">
65*5/95=3,4 млн. рублей</t>
        </r>
      </text>
    </comment>
  </commentList>
</comments>
</file>

<file path=xl/comments5.xml><?xml version="1.0" encoding="utf-8"?>
<comments xmlns="http://schemas.openxmlformats.org/spreadsheetml/2006/main">
  <authors>
    <author>Admin</author>
    <author>www</author>
  </authors>
  <commentList>
    <comment ref="G44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40745,7=
26940+13805,7 тыс. руб. по Минэнерго_Развитие туристско-рекреационного комплекса</t>
        </r>
      </text>
    </comment>
    <comment ref="H44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40745,7=
26940+13805,7 тыс. руб. по Минэнерго_Развитие туристско-рекреационного комплекса</t>
        </r>
      </text>
    </comment>
    <comment ref="F44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40745,7=
26940+13805,7 тыс. руб. по Минэнерго_Развитие туристско-рекреационного комплекса</t>
        </r>
      </text>
    </comment>
    <comment ref="F164" authorId="1">
      <text>
        <r>
          <rPr>
            <b/>
            <sz val="8"/>
            <rFont val="Tahoma"/>
            <family val="0"/>
          </rPr>
          <t>www:</t>
        </r>
        <r>
          <rPr>
            <sz val="8"/>
            <rFont val="Tahoma"/>
            <family val="0"/>
          </rPr>
          <t xml:space="preserve">
65*5/95=3,4 млн. рублей</t>
        </r>
      </text>
    </comment>
  </commentList>
</comments>
</file>

<file path=xl/sharedStrings.xml><?xml version="1.0" encoding="utf-8"?>
<sst xmlns="http://schemas.openxmlformats.org/spreadsheetml/2006/main" count="1644" uniqueCount="340">
  <si>
    <t>Создание горно-рекреационного комплекса "Мамисон",  Алагирский район (софинансирование  ФЦП "Юг России (2008-2013 годы)")</t>
  </si>
  <si>
    <t>Развитие туристско-рекреационного комплекса (софинансирование  ФЦП "Юг России (2008-2013 годы)")</t>
  </si>
  <si>
    <t>Снятие инфраструктурных ограничений развития экономики (софинансирование  ФЦП "Юг России (2008-2013 годы)")</t>
  </si>
  <si>
    <t>Мероприятия регионального значения по развитию систем жизнеобеспечения населения (софинансирование  ФЦП "Юг России (2008-2013 годы)")</t>
  </si>
  <si>
    <t>Мероприятия, направленные на решение острых проблем в социальной сфере в отдельных районах и муниципальных образованеиях (софинансирование  ФЦП "Юг России (2008-2013 годы)")</t>
  </si>
  <si>
    <r>
      <t xml:space="preserve">Реконструкция системы водоснабжения г. Моздок и  населенных пунктов Моздокского района, в том числе проектно-изыскательские работы  (софинансирование  ФЦП "Юг России (2008-2013 годы)") 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                                             </t>
    </r>
  </si>
  <si>
    <t>Создание горно-рекреационного комплекса "Мамисон" (софинансирование  ФЦП "Юг России (2008-2013 годы)")</t>
  </si>
  <si>
    <t>Реконструкция системы водоснабжения населенных пунктов  Правобережного района, в том числе проектно-изыскательские работы   (софинансирование  ФЦП "Юг России (2008-2013 годы)")</t>
  </si>
  <si>
    <t>Строительство инженерной инфраструктуры для объектов социальной сферы, г.Владикавказ (софинансирование  ФЦП "Юг России (2008-2013 годы)")</t>
  </si>
  <si>
    <r>
      <t>Строительство школы-интерната на 500 учащихся, г.Ардон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(софинансирование  ФЦП "Юг России (2008-2013 годы)")</t>
    </r>
    <r>
      <rPr>
        <b/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</t>
    </r>
  </si>
  <si>
    <r>
      <t>Реконструкция 1-й городской больницы, г.Владикавказ (софинансирование  ФЦП "Юг России (2008-2013 годы)")</t>
    </r>
    <r>
      <rPr>
        <b/>
        <vertAlign val="superscript"/>
        <sz val="12"/>
        <rFont val="Times New Roman"/>
        <family val="1"/>
      </rPr>
      <t xml:space="preserve">1) </t>
    </r>
  </si>
  <si>
    <r>
      <t>Реконструкция  центральной районной больницы, г.Алагир (софинансирование  ФЦП "Юг России (2008-2013 годы)")</t>
    </r>
    <r>
      <rPr>
        <b/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</t>
    </r>
  </si>
  <si>
    <r>
      <t>Корректировка рабочего проекта поликлиники на 850 посещений, г.Моздок (софинансирование  ФЦП "Юг России (2008-2013 годы)")</t>
    </r>
    <r>
      <rPr>
        <b/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</t>
    </r>
  </si>
  <si>
    <r>
      <t>Реконструкция центральной районной больницы, г.Моздок  (софинансирование  ФЦП "Юг России (2008-2013 годы)")</t>
    </r>
    <r>
      <rPr>
        <b/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</t>
    </r>
  </si>
  <si>
    <r>
      <t>Газификация ул. З.Пхалаговой, с. Гизель</t>
    </r>
    <r>
      <rPr>
        <b/>
        <vertAlign val="superscript"/>
        <sz val="12"/>
        <rFont val="Times New Roman"/>
        <family val="1"/>
      </rPr>
      <t xml:space="preserve"> 1)</t>
    </r>
  </si>
  <si>
    <r>
      <t>Водоснабжение микрорайона № 19</t>
    </r>
    <r>
      <rPr>
        <b/>
        <vertAlign val="superscript"/>
        <sz val="12"/>
        <rFont val="Times New Roman"/>
        <family val="1"/>
      </rPr>
      <t>1)</t>
    </r>
  </si>
  <si>
    <t xml:space="preserve">КУЛЬТУРА, КИНЕМАТОГРАФИЯ </t>
  </si>
  <si>
    <t>ФИЗИЧЕСКАЯ КУЛЬТУРА И СПОРТ</t>
  </si>
  <si>
    <t>ЗДРАВООХРАНЕНИЕ</t>
  </si>
  <si>
    <t>1104</t>
  </si>
  <si>
    <t>1400</t>
  </si>
  <si>
    <t>1402</t>
  </si>
  <si>
    <t xml:space="preserve"> ФИЗИЧЕСКАЯ КУЛЬТУРА И СПОРТ</t>
  </si>
  <si>
    <r>
      <t>Реконструкция кожно-венерологического диспансера, г. Владикавказ</t>
    </r>
    <r>
      <rPr>
        <b/>
        <vertAlign val="superscript"/>
        <sz val="12"/>
        <rFont val="Times New Roman"/>
        <family val="1"/>
      </rPr>
      <t>6)</t>
    </r>
  </si>
  <si>
    <t>Реконструкция и расширение Архонского, Ардонского, Пригородного групповых водопроводов, групповых водопроводов Алагирского, Ирафского, Дигорского районов и систем водоснабжения населенных пунктов, в том числе проектно-изыскательские работы (софинансирование  ФЦП "Юг России (2008-2013 годы)")</t>
  </si>
  <si>
    <r>
      <t>Строительство общеобразовательной школы на 320 мест, г.Владикавказ (софинансирование  ФЦП "Юг России (2008-2013 годы)")</t>
    </r>
    <r>
      <rPr>
        <b/>
        <vertAlign val="superscript"/>
        <sz val="12"/>
        <rFont val="Times New Roman"/>
        <family val="1"/>
      </rPr>
      <t xml:space="preserve">1) </t>
    </r>
  </si>
  <si>
    <r>
      <t>Строительство амбулатории с аптекой, с.Ольгинское</t>
    </r>
    <r>
      <rPr>
        <b/>
        <vertAlign val="superscript"/>
        <sz val="12"/>
        <rFont val="Times New Roman"/>
        <family val="1"/>
      </rPr>
      <t>1)</t>
    </r>
  </si>
  <si>
    <r>
      <t>Реконструкция средней школы,  пос.Рамоново</t>
    </r>
    <r>
      <rPr>
        <b/>
        <vertAlign val="superscript"/>
        <sz val="12"/>
        <rFont val="Times New Roman"/>
        <family val="1"/>
      </rPr>
      <t>1)</t>
    </r>
  </si>
  <si>
    <r>
      <t xml:space="preserve">Строительство фельдшерско-акушерского пункта, с. Дзинага </t>
    </r>
    <r>
      <rPr>
        <b/>
        <vertAlign val="superscript"/>
        <sz val="12"/>
        <rFont val="Times New Roman"/>
        <family val="1"/>
      </rPr>
      <t>2)</t>
    </r>
  </si>
  <si>
    <r>
      <t>Строительство спорткомплекса, с. Ногир</t>
    </r>
    <r>
      <rPr>
        <b/>
        <vertAlign val="superscript"/>
        <sz val="12"/>
        <rFont val="Times New Roman"/>
        <family val="1"/>
      </rPr>
      <t>2)</t>
    </r>
  </si>
  <si>
    <r>
      <t>Модернизация системы водоснабжения, г.Владикавказ</t>
    </r>
    <r>
      <rPr>
        <b/>
        <vertAlign val="superscript"/>
        <sz val="12"/>
        <rFont val="Times New Roman"/>
        <family val="1"/>
      </rPr>
      <t xml:space="preserve"> 1)</t>
    </r>
  </si>
  <si>
    <t>Строительство РП-2 по ул. Тельмана и по ул. Пожарского, г. Владикавказ</t>
  </si>
  <si>
    <t>Реконструкция электроснабжения родильных домов № 1 и № 2, г. Владикавказ</t>
  </si>
  <si>
    <t>Реконструкция РП-3 с кабельными линиями 6 кВ, г. Владикавказ</t>
  </si>
  <si>
    <t>Реконструкция линий 0,4 кВ, г. Владикавказ (пос. Заводской)</t>
  </si>
  <si>
    <r>
      <t xml:space="preserve">Реконструкция кабельных линий 6 кВ,  г.Владикавказ </t>
    </r>
    <r>
      <rPr>
        <b/>
        <vertAlign val="superscript"/>
        <sz val="12"/>
        <rFont val="Times New Roman"/>
        <family val="1"/>
      </rPr>
      <t>1)</t>
    </r>
  </si>
  <si>
    <r>
      <t>Реконструкция системы водоснабжения, с. Кизляр</t>
    </r>
    <r>
      <rPr>
        <b/>
        <vertAlign val="superscript"/>
        <sz val="12"/>
        <rFont val="Times New Roman"/>
        <family val="1"/>
      </rPr>
      <t>1)</t>
    </r>
  </si>
  <si>
    <r>
      <t>Реконструкция систем водоснабжения г. Моздок и населенных пунктов Моздокского района</t>
    </r>
    <r>
      <rPr>
        <b/>
        <vertAlign val="superscript"/>
        <sz val="12"/>
        <rFont val="Times New Roman"/>
        <family val="1"/>
      </rPr>
      <t>1)</t>
    </r>
  </si>
  <si>
    <r>
      <t>Реконструкция системы водоснабжения, ст. Черноярская</t>
    </r>
    <r>
      <rPr>
        <b/>
        <vertAlign val="superscript"/>
        <sz val="12"/>
        <rFont val="Times New Roman"/>
        <family val="1"/>
      </rPr>
      <t xml:space="preserve"> 1)</t>
    </r>
  </si>
  <si>
    <r>
      <t>Берегоукрепительные работы на р.Терек (левый берег),  г.Владикавказ</t>
    </r>
    <r>
      <rPr>
        <b/>
        <vertAlign val="superscript"/>
        <sz val="12"/>
        <rFont val="Times New Roman"/>
        <family val="1"/>
      </rPr>
      <t xml:space="preserve">1) </t>
    </r>
  </si>
  <si>
    <r>
      <t>Реконструкция системы водоснабжения г.Моздок и населенных пунктов Моздокского района</t>
    </r>
    <r>
      <rPr>
        <b/>
        <vertAlign val="superscript"/>
        <sz val="12"/>
        <rFont val="Times New Roman"/>
        <family val="1"/>
      </rPr>
      <t>1)</t>
    </r>
  </si>
  <si>
    <t>Реконструкция системы водоснабжения г.Моздок и населенных пунктов Моздокского района</t>
  </si>
  <si>
    <r>
      <t>Модернизация системы водоснабжения, г.Владикавказ, I этап</t>
    </r>
    <r>
      <rPr>
        <b/>
        <vertAlign val="superscript"/>
        <sz val="12"/>
        <rFont val="Times New Roman"/>
        <family val="1"/>
      </rPr>
      <t>1)</t>
    </r>
  </si>
  <si>
    <t xml:space="preserve">в том числе </t>
  </si>
  <si>
    <t>Министерство сельского хозяйства и продовольствия РСО-Алания</t>
  </si>
  <si>
    <t>Комитет дорожного хозяйства РСО-Алания</t>
  </si>
  <si>
    <t>Министерство культуры и массовых коммуникаций РСО-Алания</t>
  </si>
  <si>
    <t>Министерство труда и социального развития РСО-Алания</t>
  </si>
  <si>
    <t>Министерство здравоохранения РСО-Алания</t>
  </si>
  <si>
    <t>Министерство архитектуры и строительной политики РСО - Алания</t>
  </si>
  <si>
    <t>Проектно-изыскательские работы для строительства будущих лет</t>
  </si>
  <si>
    <t>Всего по заказчикам</t>
  </si>
  <si>
    <t xml:space="preserve">в том числе: </t>
  </si>
  <si>
    <t>Спортивные сооружения</t>
  </si>
  <si>
    <t>Строительство здания главного спального корпуса  Республиканского дома-интерната для престарелых и инвалидов "Забота"</t>
  </si>
  <si>
    <r>
      <t xml:space="preserve">Застройка поселка "Восход" для беженцев в с. Ир (газопровод низкого давления по 4-й линии, газопровод низкого давления  и среднего давления по 2-му переулку) </t>
    </r>
    <r>
      <rPr>
        <b/>
        <vertAlign val="superscript"/>
        <sz val="12"/>
        <rFont val="Times New Roman"/>
        <family val="1"/>
      </rPr>
      <t>2)</t>
    </r>
  </si>
  <si>
    <r>
      <t xml:space="preserve">Реконструкция Ирафского группового водопровода на участке от с. Ахсарисар до резервуаров с. Чикола  </t>
    </r>
    <r>
      <rPr>
        <b/>
        <vertAlign val="superscript"/>
        <sz val="12"/>
        <rFont val="Times New Roman"/>
        <family val="1"/>
      </rPr>
      <t>2)</t>
    </r>
  </si>
  <si>
    <r>
      <t>Реконструкция Республиканского реабилитационного центра "Горный воздух" для детей с ограниченными возможностями (спальный корпус № 7), г.Владикавказ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5)</t>
    </r>
  </si>
  <si>
    <r>
      <t xml:space="preserve">Реконструкция социального приюта для лиц, оказавшихся в экстремальных условиях без определенного места жительства и занятия, г.Владикавказ </t>
    </r>
    <r>
      <rPr>
        <b/>
        <vertAlign val="superscript"/>
        <sz val="12"/>
        <rFont val="Times New Roman Cyr"/>
        <family val="0"/>
      </rPr>
      <t>5)</t>
    </r>
  </si>
  <si>
    <r>
      <t>Строительство столовой Республиканского реабилитационного центра "Горный воздух" для детей с ограниченными возможностями, г.Владикавказ</t>
    </r>
    <r>
      <rPr>
        <b/>
        <vertAlign val="superscript"/>
        <sz val="12"/>
        <rFont val="Times New Roman Cyr"/>
        <family val="0"/>
      </rPr>
      <t xml:space="preserve"> 5)</t>
    </r>
  </si>
  <si>
    <r>
      <t xml:space="preserve">Реконструкция здания и строительство автономной котельной дома-интерната для инвалидов и престарелых малой вместимоси, г.Моздок </t>
    </r>
    <r>
      <rPr>
        <b/>
        <vertAlign val="superscript"/>
        <sz val="12"/>
        <rFont val="Times New Roman Cyr"/>
        <family val="0"/>
      </rPr>
      <t>5)</t>
    </r>
  </si>
  <si>
    <t>2011 год</t>
  </si>
  <si>
    <t xml:space="preserve">2012 год </t>
  </si>
  <si>
    <t>2013 год</t>
  </si>
  <si>
    <r>
      <t>Строительство Дома-культуры, с. Михайловское (софинансирование ФЦП "Культура России" (2006-2011 годы)</t>
    </r>
    <r>
      <rPr>
        <b/>
        <vertAlign val="superscript"/>
        <sz val="12"/>
        <rFont val="Times New Roman Cyr"/>
        <family val="0"/>
      </rPr>
      <t>4)</t>
    </r>
  </si>
  <si>
    <t>Софинансирование субсидий из федерального бюджета</t>
  </si>
  <si>
    <t>Мерприятия по развитию газификации в сельской местности</t>
  </si>
  <si>
    <r>
      <t xml:space="preserve">Газоснабжение ул. Калинина, с. Гизель </t>
    </r>
    <r>
      <rPr>
        <b/>
        <vertAlign val="superscript"/>
        <sz val="12"/>
        <rFont val="Times New Roman"/>
        <family val="1"/>
      </rPr>
      <t>2)</t>
    </r>
  </si>
  <si>
    <t xml:space="preserve">                                                                                                                                                                                                                     распоряжением Правительства</t>
  </si>
  <si>
    <t>Мерприятия по развитию сети учреждений первичной медико-санитарной помощи, физической культуры и спорта в сельской местности</t>
  </si>
  <si>
    <r>
      <t>ЖСК-121, 288 кв. ж/д, ул. Калинина, г.Владикавказ</t>
    </r>
    <r>
      <rPr>
        <b/>
        <vertAlign val="superscript"/>
        <sz val="12"/>
        <rFont val="Times New Roman Cyr"/>
        <family val="0"/>
      </rPr>
      <t>1)</t>
    </r>
  </si>
  <si>
    <r>
      <t xml:space="preserve">ЖСК-139, 68 кв. ж/д, ул. Дзусова, г.Владикавказ </t>
    </r>
    <r>
      <rPr>
        <b/>
        <vertAlign val="superscript"/>
        <sz val="12"/>
        <rFont val="Times New Roman Cyr"/>
        <family val="0"/>
      </rPr>
      <t>1)</t>
    </r>
  </si>
  <si>
    <r>
      <t xml:space="preserve">ЖСК-142, 44 кв. ж/д,  МР-9,  ул.Цоколаева, г.Владикавказ </t>
    </r>
    <r>
      <rPr>
        <b/>
        <vertAlign val="superscript"/>
        <sz val="12"/>
        <rFont val="Times New Roman Cyr"/>
        <family val="0"/>
      </rPr>
      <t>1)</t>
    </r>
  </si>
  <si>
    <r>
      <t>ЖСК-14, 85 кв. ж/д (Литер "А"), ул. Юбилейная, г.Моздок</t>
    </r>
    <r>
      <rPr>
        <b/>
        <vertAlign val="superscript"/>
        <sz val="12"/>
        <rFont val="Times New Roman Cyr"/>
        <family val="0"/>
      </rPr>
      <t>1)</t>
    </r>
  </si>
  <si>
    <r>
      <t>Реконструкция головных сооружений "Сахола"</t>
    </r>
    <r>
      <rPr>
        <b/>
        <vertAlign val="superscript"/>
        <sz val="12"/>
        <rFont val="Times New Roman"/>
        <family val="1"/>
      </rPr>
      <t>2)</t>
    </r>
  </si>
  <si>
    <r>
      <t>Реконструкция Республиканского комплекса "Редант-1" (административное 2-х этажное здание), г. Владикавказ</t>
    </r>
    <r>
      <rPr>
        <vertAlign val="superscript"/>
        <sz val="12"/>
        <rFont val="Times New Roman"/>
        <family val="1"/>
      </rPr>
      <t>1)</t>
    </r>
  </si>
  <si>
    <r>
      <t>Реконструкция помещений Общественной приемной Президента Российской Федерации, г. Владикавказ</t>
    </r>
    <r>
      <rPr>
        <vertAlign val="superscript"/>
        <sz val="12"/>
        <rFont val="Times New Roman"/>
        <family val="1"/>
      </rPr>
      <t>1)</t>
    </r>
  </si>
  <si>
    <t>тыс. рублей</t>
  </si>
  <si>
    <t>Наименование объектов и отраслей</t>
  </si>
  <si>
    <t>Ведомство</t>
  </si>
  <si>
    <t>Раздел, подраздел</t>
  </si>
  <si>
    <t>Целевая статья расходов</t>
  </si>
  <si>
    <t>Вид расходов</t>
  </si>
  <si>
    <t>ВСЕГО</t>
  </si>
  <si>
    <t>Реконструкция газоснабжения горно-рекреационного комплекса "Дигория" (софинансирование  ФЦП "Юг России (2008-2013 годы)")</t>
  </si>
  <si>
    <r>
      <t>Реконструкция помещений Общественной приемной Президента Российской Федерации, г.Владикавказ</t>
    </r>
    <r>
      <rPr>
        <b/>
        <vertAlign val="superscript"/>
        <sz val="12"/>
        <rFont val="Times New Roman Cyr"/>
        <family val="0"/>
      </rPr>
      <t>1)</t>
    </r>
  </si>
  <si>
    <t xml:space="preserve">Детская Республиканская клиническая больница (хирургический корпус), г.Владикавказ </t>
  </si>
  <si>
    <t xml:space="preserve">Республиканский противотуберкулезный диспансер (хирургический корпус), г.Владикавказ </t>
  </si>
  <si>
    <t>Спальные корпуса № 2 и № 4 здания ГУ "Республиканский психоневрологический дом-интернат "Милосердие", с. Чермен</t>
  </si>
  <si>
    <t>Центральная районная больница, г. Дигора</t>
  </si>
  <si>
    <t xml:space="preserve">Детская Республиканская клиническая больница (отделения кардиологии и гематологии), г.Владикавказ </t>
  </si>
  <si>
    <r>
      <t xml:space="preserve">Реконструкция Республиканского комплекса "Редант-1" (административное 2-х этажное здание), г.Владикавказ </t>
    </r>
    <r>
      <rPr>
        <b/>
        <vertAlign val="superscript"/>
        <sz val="12"/>
        <rFont val="Times New Roman Cyr"/>
        <family val="0"/>
      </rPr>
      <t>1)</t>
    </r>
  </si>
  <si>
    <t>Развитие сельскохозяйственного производства, рыбохозяйственного комплекса и инженерной инфраструктуры сельских территорий (софинансирование  ФЦП "Юг России (2008-2013 годы)")</t>
  </si>
  <si>
    <r>
      <t>Реконструкция Центральной районной больницы и приобретение оборудования, г.Моздок (софинансирование  ФЦП "Юг России (2008-2013 годы)")</t>
    </r>
    <r>
      <rPr>
        <b/>
        <vertAlign val="superscript"/>
        <sz val="12"/>
        <rFont val="Times New Roman"/>
        <family val="1"/>
      </rPr>
      <t>1)</t>
    </r>
  </si>
  <si>
    <t>Спальные корпуса №1 и № 3 здания ГУ "Республиканский психоневрологический дом-интернат "Милосердие", с. Чермен</t>
  </si>
  <si>
    <r>
      <t xml:space="preserve">Реконструкция здания Дома Правительства Республики Северная Осетия-Алания, г.Владикавказ </t>
    </r>
    <r>
      <rPr>
        <b/>
        <vertAlign val="superscript"/>
        <sz val="12"/>
        <rFont val="Times New Roman Cyr"/>
        <family val="0"/>
      </rPr>
      <t xml:space="preserve">1) </t>
    </r>
  </si>
  <si>
    <r>
      <t xml:space="preserve">Газопровод-отвод от с.Калух до с.Дзинага </t>
    </r>
    <r>
      <rPr>
        <b/>
        <vertAlign val="superscript"/>
        <sz val="12"/>
        <rFont val="Times New Roman"/>
        <family val="1"/>
      </rPr>
      <t>2)</t>
    </r>
  </si>
  <si>
    <r>
      <t xml:space="preserve">Реконструкция головных сооружений "Сахола" </t>
    </r>
    <r>
      <rPr>
        <b/>
        <vertAlign val="superscript"/>
        <sz val="12"/>
        <rFont val="Times New Roman"/>
        <family val="1"/>
      </rPr>
      <t>2)</t>
    </r>
  </si>
  <si>
    <r>
      <t xml:space="preserve">Реконструкция линий 0,4 кВ, г. Владикавказ (пос. Заводской) </t>
    </r>
    <r>
      <rPr>
        <b/>
        <vertAlign val="superscript"/>
        <sz val="12"/>
        <rFont val="Times New Roman"/>
        <family val="1"/>
      </rPr>
      <t>1)</t>
    </r>
  </si>
  <si>
    <r>
      <t>Строительство скважинного водозабора для Алагирского цементного завода</t>
    </r>
    <r>
      <rPr>
        <b/>
        <vertAlign val="superscript"/>
        <sz val="12"/>
        <rFont val="Times New Roman Cyr"/>
        <family val="0"/>
      </rPr>
      <t xml:space="preserve"> 1)</t>
    </r>
  </si>
  <si>
    <r>
      <t xml:space="preserve">Газоснабжение цементного завода в г. Алагир </t>
    </r>
    <r>
      <rPr>
        <b/>
        <vertAlign val="superscript"/>
        <sz val="12"/>
        <rFont val="Times New Roman"/>
        <family val="1"/>
      </rPr>
      <t xml:space="preserve">1) </t>
    </r>
  </si>
  <si>
    <r>
      <t xml:space="preserve">Реконструкция водопроводных сетей, с.Лескен </t>
    </r>
    <r>
      <rPr>
        <b/>
        <vertAlign val="superscript"/>
        <sz val="12"/>
        <rFont val="Times New Roman Cyr"/>
        <family val="0"/>
      </rPr>
      <t>2)</t>
    </r>
    <r>
      <rPr>
        <sz val="12"/>
        <rFont val="Times New Roman Cyr"/>
        <family val="1"/>
      </rPr>
      <t xml:space="preserve"> </t>
    </r>
  </si>
  <si>
    <r>
      <t>Реконструкция 2-го корпуса Республиканской психиатрической больницы, г.Владикавказ</t>
    </r>
    <r>
      <rPr>
        <b/>
        <vertAlign val="superscript"/>
        <sz val="12"/>
        <rFont val="Times New Roman Cyr"/>
        <family val="0"/>
      </rPr>
      <t>6)</t>
    </r>
  </si>
  <si>
    <t>Строительство (реконструкция) объектов, 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 (софинансирование субсидий из федерального бюджета)</t>
  </si>
  <si>
    <r>
      <t xml:space="preserve">Модернизация системы водоснабжения, г.Владикавказ, II этап </t>
    </r>
    <r>
      <rPr>
        <b/>
        <vertAlign val="superscript"/>
        <sz val="12"/>
        <rFont val="Times New Roman"/>
        <family val="1"/>
      </rPr>
      <t>1)</t>
    </r>
  </si>
  <si>
    <r>
      <t>Строительство водопроводных сетей к объектам производственной инфраструктуры, II очередь</t>
    </r>
    <r>
      <rPr>
        <b/>
        <vertAlign val="superscript"/>
        <sz val="12"/>
        <rFont val="Times New Roman Cyr"/>
        <family val="0"/>
      </rPr>
      <t>1)</t>
    </r>
  </si>
  <si>
    <r>
      <t>Реконструкция водопроводных сетей, с.Ногир</t>
    </r>
    <r>
      <rPr>
        <b/>
        <vertAlign val="superscript"/>
        <sz val="12"/>
        <rFont val="Times New Roman"/>
        <family val="1"/>
      </rPr>
      <t xml:space="preserve"> 2)</t>
    </r>
    <r>
      <rPr>
        <sz val="12"/>
        <rFont val="Times New Roman"/>
        <family val="1"/>
      </rPr>
      <t xml:space="preserve"> </t>
    </r>
  </si>
  <si>
    <r>
      <t xml:space="preserve">Реконструкция водопроводных сетей, с.Мичурино и с.Хурикау </t>
    </r>
    <r>
      <rPr>
        <b/>
        <vertAlign val="superscript"/>
        <sz val="12"/>
        <rFont val="Times New Roman"/>
        <family val="1"/>
      </rPr>
      <t>2)</t>
    </r>
  </si>
  <si>
    <t>в том числе:</t>
  </si>
  <si>
    <t>1020101</t>
  </si>
  <si>
    <t>003</t>
  </si>
  <si>
    <t>НАЦИОНАЛЬНАЯ ЭКОНОМИКА</t>
  </si>
  <si>
    <t>0400</t>
  </si>
  <si>
    <t>Топливно - энергетический комплекс</t>
  </si>
  <si>
    <t>0402</t>
  </si>
  <si>
    <t>1004800</t>
  </si>
  <si>
    <t>0409</t>
  </si>
  <si>
    <r>
      <t>Строительство автомобильной дороги от с.Н.Зарамаг к горно-рекреационному комплексу "Мамисон"</t>
    </r>
    <r>
      <rPr>
        <b/>
        <vertAlign val="superscript"/>
        <sz val="12"/>
        <rFont val="Times New Roman"/>
        <family val="1"/>
      </rPr>
      <t>3)</t>
    </r>
  </si>
  <si>
    <t>0412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</si>
  <si>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</si>
  <si>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</si>
  <si>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</si>
  <si>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</si>
  <si>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</si>
  <si>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</si>
  <si>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Общее образование</t>
  </si>
  <si>
    <t>0702</t>
  </si>
  <si>
    <t>КУЛЬТУРА, КИНЕМАТОГРАФИЯ И СРЕДСТВА МАССОВОЙ ИНФОРМАЦИИ</t>
  </si>
  <si>
    <t>0800</t>
  </si>
  <si>
    <t>Культура</t>
  </si>
  <si>
    <t>0801</t>
  </si>
  <si>
    <t>ЗДРАВООХРАНЕНИЕ, ФИЗИЧЕСКАЯ КУЛЬТУРА И СПОРТ</t>
  </si>
  <si>
    <t>0900</t>
  </si>
  <si>
    <t>Стационарная медицинская помощь</t>
  </si>
  <si>
    <t>0901</t>
  </si>
  <si>
    <t>Центральная районная больница, г. Ардон</t>
  </si>
  <si>
    <t>Детский санаторий для детей с родителями, пос. Фиагдон</t>
  </si>
  <si>
    <t>В соотв. с Госконтрактом</t>
  </si>
  <si>
    <t>письмо АМСУ Дигорского района</t>
  </si>
  <si>
    <t>ФЦП "Развитие физической культуры и спорта Российской Федерации на 2006-2015 годы"</t>
  </si>
  <si>
    <r>
      <t xml:space="preserve">Реконструкция электроснабжения родильных домов № 1 и № 2, г.Владикавказ </t>
    </r>
    <r>
      <rPr>
        <b/>
        <vertAlign val="superscript"/>
        <sz val="12"/>
        <rFont val="Times New Roman"/>
        <family val="1"/>
      </rPr>
      <t>1)</t>
    </r>
  </si>
  <si>
    <r>
      <t xml:space="preserve">Реконструкция РП-3 с кабельными линиями 6 кВ от ЦРП-1 до РП-3, г.Владикавказ </t>
    </r>
    <r>
      <rPr>
        <b/>
        <vertAlign val="superscript"/>
        <sz val="12"/>
        <rFont val="Times New Roman"/>
        <family val="1"/>
      </rPr>
      <t>1)</t>
    </r>
  </si>
  <si>
    <r>
      <t xml:space="preserve">Реконструкция участка автодороги ТрансКАМ - Архон, км 02- км 5,15 </t>
    </r>
    <r>
      <rPr>
        <b/>
        <vertAlign val="superscript"/>
        <sz val="12"/>
        <rFont val="Times New Roman"/>
        <family val="1"/>
      </rPr>
      <t>3)</t>
    </r>
  </si>
  <si>
    <t>Примечание:</t>
  </si>
  <si>
    <r>
      <t>1)</t>
    </r>
    <r>
      <rPr>
        <sz val="12"/>
        <rFont val="Times New Roman"/>
        <family val="1"/>
      </rPr>
      <t xml:space="preserve"> государственный заказчик - Министерство архитектуры и строительной политики РСО - Алания, заказчик-застройщик - ГУП "Управление капитального строительства - дирекция по инвестициям" Правительства РСО-Алания </t>
    </r>
  </si>
  <si>
    <r>
      <t>2)</t>
    </r>
    <r>
      <rPr>
        <sz val="12"/>
        <rFont val="Times New Roman"/>
        <family val="1"/>
      </rPr>
      <t xml:space="preserve"> государственный заказчик - Министерство сельского хозяйства и продовольствия РСО-Алания, заказчик - застройщик - ГУ "Управление капитального строительства и социального обустройства села" Министерства сельского хозяйства и продовольствия РСО-Алания</t>
    </r>
  </si>
  <si>
    <r>
      <t>3)</t>
    </r>
    <r>
      <rPr>
        <sz val="12"/>
        <rFont val="Times New Roman"/>
        <family val="1"/>
      </rPr>
      <t xml:space="preserve"> государственный заказчик, заказчик-застройщик - Комитет дорожного хозяйства РСО-Алания</t>
    </r>
  </si>
  <si>
    <t>МЕЖБЮДЖЕТНЫЕ ТРАНСФЕРТЫ</t>
  </si>
  <si>
    <t>1100</t>
  </si>
  <si>
    <t>Другие вопросы в области национальной экономики</t>
  </si>
  <si>
    <t>Помещения для размещения Кавказского филиала Государственного центра современного искусства,  г.Владикавказ</t>
  </si>
  <si>
    <t>Республиканский Русский академический театр им. Вахтангова, г.Владикавказ</t>
  </si>
  <si>
    <t xml:space="preserve">Национальный музей РСО-Алания,  г.Владикавказ </t>
  </si>
  <si>
    <t>СОЦИАЛЬНАЯ ПОЛИТИКА</t>
  </si>
  <si>
    <t>1000</t>
  </si>
  <si>
    <t>Социальное обслуживание населения</t>
  </si>
  <si>
    <t>1002</t>
  </si>
  <si>
    <t>020</t>
  </si>
  <si>
    <t>из общего объема:</t>
  </si>
  <si>
    <t>Амбулаторная помощь</t>
  </si>
  <si>
    <t>0902</t>
  </si>
  <si>
    <r>
      <t xml:space="preserve">Реконструкция объектов стадиона "Спартак" </t>
    </r>
    <r>
      <rPr>
        <b/>
        <vertAlign val="superscript"/>
        <sz val="12"/>
        <rFont val="Times New Roman"/>
        <family val="1"/>
      </rPr>
      <t>1)</t>
    </r>
  </si>
  <si>
    <t>Бюджетные инвестиции в объекты капитального строительства собственности муниципальных образований</t>
  </si>
  <si>
    <t>Софинансирование ФЦП "Социальное развитие села до 2012 года"</t>
  </si>
  <si>
    <t xml:space="preserve">Проектно-изыскательские работы </t>
  </si>
  <si>
    <r>
      <t>Реконструкция здания Дома Правительства Республики Северная Осетия-Алания, г.Владикавказ</t>
    </r>
    <r>
      <rPr>
        <b/>
        <vertAlign val="superscript"/>
        <sz val="12"/>
        <rFont val="Times New Roman"/>
        <family val="1"/>
      </rPr>
      <t xml:space="preserve"> 1)</t>
    </r>
  </si>
  <si>
    <r>
      <t xml:space="preserve">Реконструкция Дигорской центральной районной больницы </t>
    </r>
    <r>
      <rPr>
        <b/>
        <vertAlign val="superscript"/>
        <sz val="12"/>
        <rFont val="Times New Roman"/>
        <family val="1"/>
      </rPr>
      <t>1)</t>
    </r>
  </si>
  <si>
    <r>
      <t>Реконструкция пищеблока Республиканской детской клинической больницы</t>
    </r>
    <r>
      <rPr>
        <b/>
        <vertAlign val="superscript"/>
        <sz val="12"/>
        <rFont val="Times New Roman"/>
        <family val="1"/>
      </rPr>
      <t>1)</t>
    </r>
  </si>
  <si>
    <t>1000200</t>
  </si>
  <si>
    <t>Проектно-изыскательские работы</t>
  </si>
  <si>
    <t>Мероприятия по развитию газификации в сельской местности</t>
  </si>
  <si>
    <t>Мероприятия по развитию водоснабжения в сельской местности</t>
  </si>
  <si>
    <t>Республиканская психиатрическая больница. Блок 1 (женское отделение), г.Владикавказ</t>
  </si>
  <si>
    <r>
      <t xml:space="preserve">Строительство Кавказского музыкально-культурного центра Валерия Гергиева, г.Владикавказ </t>
    </r>
    <r>
      <rPr>
        <b/>
        <vertAlign val="superscript"/>
        <sz val="12"/>
        <rFont val="Times New Roman Cyr"/>
        <family val="0"/>
      </rPr>
      <t>1)</t>
    </r>
  </si>
  <si>
    <r>
      <t>Строительство участка автодороги Эльхотово-Прохладный</t>
    </r>
    <r>
      <rPr>
        <b/>
        <vertAlign val="superscript"/>
        <sz val="12"/>
        <rFont val="Times New Roman Cyr"/>
        <family val="0"/>
      </rPr>
      <t xml:space="preserve">3) </t>
    </r>
  </si>
  <si>
    <r>
      <t>8)</t>
    </r>
    <r>
      <rPr>
        <sz val="12"/>
        <rFont val="Times New Roman"/>
        <family val="1"/>
      </rPr>
      <t xml:space="preserve">  государственный заказчик - администрация местного самоуправления  городского округа г.Владикавказ, заказчик-застройщик - Управление по строительству администрации местного самоуправления городского округа г.Владикавказ  </t>
    </r>
  </si>
  <si>
    <r>
      <t>Замена рельсового полотна трамвайного пути по ул. Кирова (от ж/д вокзала до пр. Мира) и ул. Генерала Плиева (от пл. Штыба до пр. Коста), Владикавказ</t>
    </r>
    <r>
      <rPr>
        <b/>
        <vertAlign val="superscript"/>
        <sz val="12"/>
        <rFont val="Times New Roman Cyr"/>
        <family val="0"/>
      </rPr>
      <t>8)</t>
    </r>
  </si>
  <si>
    <r>
      <t>Реконструкция кровли Республиканского дворца спорта "Манеж" им.Б.Кулаева</t>
    </r>
    <r>
      <rPr>
        <b/>
        <vertAlign val="superscript"/>
        <sz val="12"/>
        <rFont val="Times New Roman Cyr"/>
        <family val="0"/>
      </rPr>
      <t>1)</t>
    </r>
  </si>
  <si>
    <r>
      <t>Строительство школы, с. Н. Саниба</t>
    </r>
    <r>
      <rPr>
        <b/>
        <vertAlign val="superscript"/>
        <sz val="12"/>
        <rFont val="Times New Roman"/>
        <family val="1"/>
      </rPr>
      <t>1)</t>
    </r>
  </si>
  <si>
    <r>
      <t>Строительство пристройки к школе, с. В. Саниба</t>
    </r>
    <r>
      <rPr>
        <b/>
        <vertAlign val="superscript"/>
        <sz val="12"/>
        <rFont val="Times New Roman Cyr"/>
        <family val="0"/>
      </rPr>
      <t>1)</t>
    </r>
  </si>
  <si>
    <r>
      <t>Строительство резервной линии электроснабжения общеобразовательной школы на 162 места , с.Фиагдон</t>
    </r>
    <r>
      <rPr>
        <b/>
        <vertAlign val="superscript"/>
        <sz val="12"/>
        <rFont val="Times New Roman Cyr"/>
        <family val="0"/>
      </rPr>
      <t>1)</t>
    </r>
  </si>
  <si>
    <r>
      <t>Реконструкция Государственного театра оперы и балета, г.Владикавказ</t>
    </r>
    <r>
      <rPr>
        <b/>
        <vertAlign val="superscript"/>
        <sz val="12"/>
        <rFont val="Times New Roman"/>
        <family val="1"/>
      </rPr>
      <t>1)</t>
    </r>
  </si>
  <si>
    <r>
      <t xml:space="preserve">Реконструкция кожно-венерологического диспансера, г.Владикавказ </t>
    </r>
    <r>
      <rPr>
        <b/>
        <vertAlign val="superscript"/>
        <sz val="12"/>
        <rFont val="Times New Roman Cyr"/>
        <family val="1"/>
      </rPr>
      <t>6</t>
    </r>
    <r>
      <rPr>
        <b/>
        <vertAlign val="superscript"/>
        <sz val="12"/>
        <rFont val="Times New Roman"/>
        <family val="1"/>
      </rPr>
      <t>)</t>
    </r>
  </si>
  <si>
    <r>
      <t>Реконструкция пищеблока Республиканской детской больницы, г.Владикавказ</t>
    </r>
    <r>
      <rPr>
        <b/>
        <vertAlign val="superscript"/>
        <sz val="12"/>
        <rFont val="Times New Roman Cyr"/>
        <family val="0"/>
      </rPr>
      <t>1)</t>
    </r>
  </si>
  <si>
    <r>
      <t>Строительство столовой на 200 мест  Республиканского дома-интерната для престарелых и инвалидов "Забота", г.Владикавказ</t>
    </r>
    <r>
      <rPr>
        <b/>
        <vertAlign val="superscript"/>
        <sz val="12"/>
        <rFont val="Times New Roman"/>
        <family val="1"/>
      </rPr>
      <t>5)</t>
    </r>
  </si>
  <si>
    <r>
      <t>Реконструкция Республиканского геронтологического центра, г.Владикавказ</t>
    </r>
    <r>
      <rPr>
        <b/>
        <vertAlign val="superscript"/>
        <sz val="12"/>
        <rFont val="Times New Roman Cyr"/>
        <family val="0"/>
      </rPr>
      <t>5)</t>
    </r>
  </si>
  <si>
    <r>
      <t>Строительство мемориального комплекса памяти жертв террористического акта 1-3 сентября 2004 года в школе № 1 г.Беслана</t>
    </r>
    <r>
      <rPr>
        <b/>
        <vertAlign val="superscript"/>
        <sz val="12"/>
        <rFont val="Times New Roman"/>
        <family val="1"/>
      </rPr>
      <t>1)</t>
    </r>
  </si>
  <si>
    <r>
      <t>Реконструкция зала заседаний Парламента Республики Северная Осетия - Алания</t>
    </r>
    <r>
      <rPr>
        <b/>
        <vertAlign val="superscript"/>
        <sz val="12"/>
        <rFont val="Times New Roman Cyr"/>
        <family val="0"/>
      </rPr>
      <t>1)</t>
    </r>
  </si>
  <si>
    <r>
      <t>Газификация сел горной зоны РСО-Алания, Алагирский район (пос.Мизур, пос.Бурон),  III очередь-теплоснабжение</t>
    </r>
    <r>
      <rPr>
        <b/>
        <vertAlign val="superscript"/>
        <sz val="12"/>
        <rFont val="Times New Roman Cyr"/>
        <family val="0"/>
      </rPr>
      <t xml:space="preserve">1) </t>
    </r>
  </si>
  <si>
    <r>
      <t>Строительство газопровода-отвода к г.Алагир</t>
    </r>
    <r>
      <rPr>
        <b/>
        <vertAlign val="superscript"/>
        <sz val="12"/>
        <rFont val="Times New Roman"/>
        <family val="1"/>
      </rPr>
      <t>1)</t>
    </r>
  </si>
  <si>
    <r>
      <t>Строительство РП-2 по ул. Тельмана, Пожарского, г.Владикавказ</t>
    </r>
    <r>
      <rPr>
        <b/>
        <vertAlign val="superscript"/>
        <sz val="12"/>
        <rFont val="Times New Roman"/>
        <family val="1"/>
      </rPr>
      <t>1)</t>
    </r>
  </si>
  <si>
    <r>
      <t>Реконструкция Республиканского дворца спорта "Манеж" им.Б.Кулаева</t>
    </r>
    <r>
      <rPr>
        <b/>
        <vertAlign val="superscript"/>
        <sz val="12"/>
        <rFont val="Times New Roman Cyr"/>
        <family val="0"/>
      </rPr>
      <t>1)</t>
    </r>
  </si>
  <si>
    <r>
      <t>Строительство Республиканского дома-интерната для ветеранов войны и труда, г. Владикавказ</t>
    </r>
    <r>
      <rPr>
        <b/>
        <vertAlign val="superscript"/>
        <sz val="12"/>
        <rFont val="Times New Roman Cyr"/>
        <family val="0"/>
      </rPr>
      <t>5)</t>
    </r>
  </si>
  <si>
    <t>Бюджетные ассигнования</t>
  </si>
  <si>
    <t>2012 год</t>
  </si>
  <si>
    <t>Республиканская психиатрическая больница (блоки 3,4,5), г. Владикавказ</t>
  </si>
  <si>
    <t xml:space="preserve">Объем финансирования капитального ремонта объектов социальной сферы на 2011 год и на плановый период 2012 года по Республике Северная Осетия-Алания </t>
  </si>
  <si>
    <t>Северо-Осетинский Государственный академический театр им. В. Тхапсаева, г.Владикавказ</t>
  </si>
  <si>
    <t xml:space="preserve">Республиканское бюро судебно-медицинской экспертизы, г.Владикавказ </t>
  </si>
  <si>
    <r>
      <t>Реконструкция системы водоснабжения г.Моздок и населенных пунктов Моздокского района (III этап, улицы г.Моздок)</t>
    </r>
    <r>
      <rPr>
        <b/>
        <vertAlign val="superscript"/>
        <sz val="12"/>
        <rFont val="Times New Roman"/>
        <family val="1"/>
      </rPr>
      <t xml:space="preserve"> 1)</t>
    </r>
  </si>
  <si>
    <r>
      <t>Реконструкция водопроводных сетей с.Нарт</t>
    </r>
    <r>
      <rPr>
        <b/>
        <vertAlign val="superscript"/>
        <sz val="12"/>
        <rFont val="Times New Roman"/>
        <family val="1"/>
      </rPr>
      <t>2)</t>
    </r>
  </si>
  <si>
    <t xml:space="preserve">                                                                                                                                                                                                от                      2011 года   №  </t>
  </si>
  <si>
    <r>
      <t>Реконструкция автодороги "Подъезд к с. Задалеск"</t>
    </r>
    <r>
      <rPr>
        <b/>
        <vertAlign val="superscript"/>
        <sz val="12"/>
        <rFont val="Times New Roman"/>
        <family val="1"/>
      </rPr>
      <t>3)</t>
    </r>
  </si>
  <si>
    <r>
      <t>Строительство Кавказского музыкально-культурного центра Валерия Гергиева, г.Владикавказ</t>
    </r>
    <r>
      <rPr>
        <b/>
        <vertAlign val="superscript"/>
        <sz val="12"/>
        <rFont val="Times New Roman Cyr"/>
        <family val="0"/>
      </rPr>
      <t>1)</t>
    </r>
  </si>
  <si>
    <r>
      <t>Реконструкция 1-й городской больницы на 295 коек, г.Владикавказ (софинансирование  ФЦП "Юг России (2008-2013 годы)")</t>
    </r>
    <r>
      <rPr>
        <b/>
        <vertAlign val="superscript"/>
        <sz val="12"/>
        <rFont val="Times New Roman Cyr"/>
        <family val="0"/>
      </rPr>
      <t xml:space="preserve">1) </t>
    </r>
  </si>
  <si>
    <r>
      <t xml:space="preserve">Реконструкция  центральной районной больницы на 250 коек, 700 посещений в смену, г.Алагир (софинансирование  ФЦП "Юг России (2008-2013 годы)") </t>
    </r>
    <r>
      <rPr>
        <b/>
        <vertAlign val="superscript"/>
        <sz val="12"/>
        <rFont val="Times New Roman Cyr"/>
        <family val="0"/>
      </rPr>
      <t>1)</t>
    </r>
  </si>
  <si>
    <t>Кредиторская задолженность</t>
  </si>
  <si>
    <t>Республиканская адресная инвестиционная программа Республики Северная Осетия-Алания  на 2011 год и на плановый период 2012 и 2013 годов</t>
  </si>
  <si>
    <t>Аварийно-восстановительные работы на гидротехнических сооружениях поврежденных в результате ливней и дождевых паводков в июне 2010 года</t>
  </si>
  <si>
    <t>Берегоукрепительные сооружения в районах Республики Северная Осетия-Алания (проектно-изыскательские работы)-софинансирование</t>
  </si>
  <si>
    <r>
      <t>Строительство детского сада на 140 мест (с.Куртат,  с.Дачное, с.Сунжа, с.Майское)</t>
    </r>
    <r>
      <rPr>
        <b/>
        <vertAlign val="superscript"/>
        <sz val="12"/>
        <rFont val="Times New Roman Cyr"/>
        <family val="0"/>
      </rPr>
      <t>1)</t>
    </r>
  </si>
  <si>
    <r>
      <t xml:space="preserve">Фельдшерско-акушерский пункт, с. Дзинага </t>
    </r>
    <r>
      <rPr>
        <b/>
        <vertAlign val="superscript"/>
        <sz val="12"/>
        <rFont val="Times New Roman"/>
        <family val="1"/>
      </rPr>
      <t>2)</t>
    </r>
  </si>
  <si>
    <r>
      <t>Строительство амбулатории, ст. Змейская</t>
    </r>
    <r>
      <rPr>
        <b/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</t>
    </r>
  </si>
  <si>
    <r>
      <t>Корректировка проекта "Реконструкция кожно-венерологического диспансера, г.Владикавказ"</t>
    </r>
    <r>
      <rPr>
        <vertAlign val="superscript"/>
        <sz val="12"/>
        <rFont val="Times New Roman Cyr"/>
        <family val="0"/>
      </rPr>
      <t xml:space="preserve"> </t>
    </r>
    <r>
      <rPr>
        <b/>
        <vertAlign val="superscript"/>
        <sz val="12"/>
        <rFont val="Times New Roman Cyr"/>
        <family val="0"/>
      </rPr>
      <t>1)</t>
    </r>
  </si>
  <si>
    <r>
      <t>Строительство котельной Республиканского дворца спорта "Манеж" им.Б.Кулаева</t>
    </r>
    <r>
      <rPr>
        <b/>
        <vertAlign val="superscript"/>
        <sz val="12"/>
        <rFont val="Times New Roman Cyr"/>
        <family val="0"/>
      </rPr>
      <t>1)</t>
    </r>
  </si>
  <si>
    <r>
      <t>Реконструкция электрических сетей Республиканского дворца спорта "Манеж" им.Б.Кулаева</t>
    </r>
    <r>
      <rPr>
        <b/>
        <vertAlign val="superscript"/>
        <sz val="12"/>
        <rFont val="Times New Roman Cyr"/>
        <family val="0"/>
      </rPr>
      <t>1)</t>
    </r>
  </si>
  <si>
    <r>
      <t xml:space="preserve">Реконструкция водопроводных сетей с.Дур-Дур </t>
    </r>
    <r>
      <rPr>
        <b/>
        <vertAlign val="superscript"/>
        <sz val="12"/>
        <rFont val="Times New Roman"/>
        <family val="1"/>
      </rPr>
      <t>2)</t>
    </r>
  </si>
  <si>
    <r>
      <t>Строительство и реконструкция объектов, 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  </r>
    <r>
      <rPr>
        <b/>
        <vertAlign val="superscript"/>
        <sz val="12"/>
        <rFont val="Times New Roman Cyr"/>
        <family val="0"/>
      </rPr>
      <t>3)</t>
    </r>
  </si>
  <si>
    <r>
      <t>Реконструкция общеобразовательной школы № 1 на 640 ученических мест,  с.Чикола</t>
    </r>
    <r>
      <rPr>
        <b/>
        <vertAlign val="superscript"/>
        <sz val="12"/>
        <rFont val="Times New Roman"/>
        <family val="1"/>
      </rPr>
      <t>1)</t>
    </r>
  </si>
  <si>
    <t>Строительство автодороги Мацута-Донифарс</t>
  </si>
  <si>
    <t>Реконструкция автодороги ТрансКАМ - В.Згид-Мацута (на участке Садон-Курайта-В.Згид), км 2,25 - км 12,15</t>
  </si>
  <si>
    <t>Реконструкция автодороги Даргавс-Кахтисар</t>
  </si>
  <si>
    <t>Реконструкция автодороги ТрансКАМ - Абайтикау, км 0 - км 4,2</t>
  </si>
  <si>
    <t>Реконструкция автодороги Подъезд к хут.Попов</t>
  </si>
  <si>
    <t>Реконструкция автодороги Дигора - Дур-Дур, км 3 - км 8</t>
  </si>
  <si>
    <t>Реконструкция автодороги Дигора - Николаевская, км 2 - км 7</t>
  </si>
  <si>
    <t>Реконструкция автодороги Црау-Урсдон, км 4,07 - км 9,06</t>
  </si>
  <si>
    <t>Реконструкция автодороги Алагир - Ход, км 0,5 - км 5,5</t>
  </si>
  <si>
    <t>Реконструкция автодороги Подъезд к Раздзог, км 7,2 - км 11,8</t>
  </si>
  <si>
    <t>Реконструкция автодороги Дзинага - Ногкау</t>
  </si>
  <si>
    <t xml:space="preserve">Реконструкция автодороги ТрансКАМ - Козатикау - Бирагтикау, км 0,3 - км 5,2 </t>
  </si>
  <si>
    <t xml:space="preserve">Реконструкция автодороги ТрансКАМ - Козатикау - Бирагтикау, км 5,2 - км 10,2 </t>
  </si>
  <si>
    <t xml:space="preserve">Строительство амбулатории с.Сунжа </t>
  </si>
  <si>
    <r>
      <t>Строительство участка канализационного коллектора № 1 от ул. Путейцев в п.Заводской до ул.Мостовая в с. Михайловское</t>
    </r>
    <r>
      <rPr>
        <b/>
        <vertAlign val="superscript"/>
        <sz val="12"/>
        <rFont val="Times New Roman"/>
        <family val="1"/>
      </rPr>
      <t>1)</t>
    </r>
  </si>
  <si>
    <r>
      <t xml:space="preserve">Реконструкция Дома культуры, с. Карджин </t>
    </r>
    <r>
      <rPr>
        <b/>
        <vertAlign val="superscript"/>
        <sz val="12"/>
        <rFont val="Times New Roman Cyr"/>
        <family val="0"/>
      </rPr>
      <t>1)</t>
    </r>
  </si>
  <si>
    <r>
      <t>Реконструкция школьного здания под спортивно-оздоровительный комплекс, с.Коста</t>
    </r>
    <r>
      <rPr>
        <b/>
        <vertAlign val="superscript"/>
        <sz val="12"/>
        <rFont val="Times New Roman Cyr"/>
        <family val="0"/>
      </rPr>
      <t>1)</t>
    </r>
  </si>
  <si>
    <t>Ведомст-во</t>
  </si>
  <si>
    <t>Раздел, подраз-дел</t>
  </si>
  <si>
    <r>
      <t>Строительство канализационных сетей в п.Заводской, г.Владикавказ (1очередь)</t>
    </r>
    <r>
      <rPr>
        <b/>
        <vertAlign val="superscript"/>
        <sz val="12"/>
        <rFont val="Times New Roman"/>
        <family val="1"/>
      </rPr>
      <t>1)</t>
    </r>
  </si>
  <si>
    <r>
      <t>Реконструция государственного Дигорского драматического театра, г.Владикавказ (софинансирование ФЦП "Культура России" (2006-2011 годы)</t>
    </r>
    <r>
      <rPr>
        <b/>
        <vertAlign val="superscript"/>
        <sz val="12"/>
        <rFont val="Times New Roman Cyr"/>
        <family val="0"/>
      </rPr>
      <t>4)</t>
    </r>
  </si>
  <si>
    <t>Объем бюджетных инвестиций</t>
  </si>
  <si>
    <r>
      <t>Реконструкция водопроводных сетей, г.Алагир</t>
    </r>
    <r>
      <rPr>
        <b/>
        <vertAlign val="superscript"/>
        <sz val="12"/>
        <rFont val="Times New Roman Cyr"/>
        <family val="0"/>
      </rPr>
      <t xml:space="preserve">1) </t>
    </r>
  </si>
  <si>
    <r>
      <t>Реконструкция средней школы, с. Одола</t>
    </r>
    <r>
      <rPr>
        <b/>
        <vertAlign val="superscript"/>
        <sz val="12"/>
        <rFont val="Times New Roman"/>
        <family val="1"/>
      </rPr>
      <t>2)</t>
    </r>
  </si>
  <si>
    <t>Мерприятия по развитию сети общеобразовательных учреждений в сельской местности</t>
  </si>
  <si>
    <r>
      <t>Реконструкция Тарского водозабора</t>
    </r>
    <r>
      <rPr>
        <b/>
        <vertAlign val="superscript"/>
        <sz val="12"/>
        <rFont val="Times New Roman"/>
        <family val="1"/>
      </rPr>
      <t>1)</t>
    </r>
  </si>
  <si>
    <r>
      <t>3)</t>
    </r>
    <r>
      <rPr>
        <sz val="12"/>
        <rFont val="Times New Roman"/>
        <family val="1"/>
      </rPr>
      <t xml:space="preserve">  государственный заказчик - администрация местного самоуправления  городского округа г.Владикавказ, заказчик-застройщик - Управление по строительству администрации местного самоуправления городского округа г.Владикавказ  </t>
    </r>
  </si>
  <si>
    <t>Реконструкция и расширение Архонского, Ардонского, Пригородного групповых водопроводов, групповых водопроводов Алагирского, Ирафского, Дигорского районов и систем водоснабжения населенных пунктов</t>
  </si>
  <si>
    <t xml:space="preserve">Развитие производственной инфраструктуры Алагирского района </t>
  </si>
  <si>
    <r>
      <t xml:space="preserve">Подготовка инвестиционной площадки под строительство ГРС "Унал" </t>
    </r>
    <r>
      <rPr>
        <b/>
        <vertAlign val="superscript"/>
        <sz val="12"/>
        <rFont val="Times New Roman Cyr"/>
        <family val="0"/>
      </rPr>
      <t>1)</t>
    </r>
  </si>
  <si>
    <r>
      <t>Техническое переоснащение зала Парламента Республики Северная Осетия - Алания</t>
    </r>
    <r>
      <rPr>
        <b/>
        <vertAlign val="superscript"/>
        <sz val="12"/>
        <rFont val="Times New Roman"/>
        <family val="1"/>
      </rPr>
      <t xml:space="preserve">1) </t>
    </r>
  </si>
  <si>
    <t>Реконструкция электрических сетей, г. Алагир, г.Беслан  (софинансирование  ФЦП "Юг России (2008-2013 годы)")</t>
  </si>
  <si>
    <t xml:space="preserve">Строительство внешних инженерных сетей жилищно-строительных кооперативов Республики Северная Осетия-Алания </t>
  </si>
  <si>
    <t>ФЦП "Социальное развитие села до 2012 года"</t>
  </si>
  <si>
    <t>Республики Северная Осетия-Алания</t>
  </si>
  <si>
    <r>
      <t xml:space="preserve"> Реконструкция автодороги Чикола - Мацута - Комы-Арт с подъездом к с.Галиат (1пусковой комплекс)</t>
    </r>
    <r>
      <rPr>
        <b/>
        <vertAlign val="superscript"/>
        <sz val="12"/>
        <rFont val="Times New Roman"/>
        <family val="1"/>
      </rPr>
      <t>3)</t>
    </r>
  </si>
  <si>
    <t>Дорожное хозяйство</t>
  </si>
  <si>
    <t>Всего</t>
  </si>
  <si>
    <t>Строительство инженерной инфраструктуры для объектов социальной сферы, г.Владикавказ</t>
  </si>
  <si>
    <r>
      <t>Разработка генерального плана застройки сел.Новое</t>
    </r>
    <r>
      <rPr>
        <b/>
        <vertAlign val="superscript"/>
        <sz val="12"/>
        <rFont val="Times New Roman Cyr"/>
        <family val="0"/>
      </rPr>
      <t xml:space="preserve">7) </t>
    </r>
    <r>
      <rPr>
        <sz val="12"/>
        <rFont val="Times New Roman Cyr"/>
        <family val="1"/>
      </rPr>
      <t xml:space="preserve"> </t>
    </r>
  </si>
  <si>
    <r>
      <t>Реконструкция электрических сетей,  г.Алагир</t>
    </r>
    <r>
      <rPr>
        <b/>
        <vertAlign val="superscript"/>
        <sz val="12"/>
        <rFont val="Times New Roman"/>
        <family val="1"/>
      </rPr>
      <t>1)</t>
    </r>
  </si>
  <si>
    <r>
      <t xml:space="preserve">Реконструкция электрических сетей, г.Беслан </t>
    </r>
    <r>
      <rPr>
        <b/>
        <vertAlign val="superscript"/>
        <sz val="12"/>
        <rFont val="Times New Roman"/>
        <family val="1"/>
      </rPr>
      <t>1)</t>
    </r>
  </si>
  <si>
    <r>
      <t>Строительство водозаборов и водопроводных сетей</t>
    </r>
    <r>
      <rPr>
        <b/>
        <vertAlign val="superscript"/>
        <sz val="12"/>
        <rFont val="Times New Roman"/>
        <family val="1"/>
      </rPr>
      <t xml:space="preserve"> 1)</t>
    </r>
  </si>
  <si>
    <r>
      <t>Реконструкция Архонского группового водопровода на участке "Головной водозабор"-с.Гизель</t>
    </r>
    <r>
      <rPr>
        <b/>
        <vertAlign val="superscript"/>
        <sz val="12"/>
        <rFont val="Times New Roman"/>
        <family val="1"/>
      </rPr>
      <t>2)</t>
    </r>
  </si>
  <si>
    <r>
      <t>Реконструкция Правобережного группового водопровода (1 очередь)</t>
    </r>
    <r>
      <rPr>
        <b/>
        <vertAlign val="superscript"/>
        <sz val="12"/>
        <rFont val="Times New Roman"/>
        <family val="1"/>
      </rPr>
      <t>2)</t>
    </r>
  </si>
  <si>
    <r>
      <t xml:space="preserve">Третий газовый ввод </t>
    </r>
    <r>
      <rPr>
        <b/>
        <vertAlign val="superscript"/>
        <sz val="12"/>
        <rFont val="Times New Roman"/>
        <family val="1"/>
      </rPr>
      <t>1)</t>
    </r>
  </si>
  <si>
    <r>
      <t>Строительство канализационных сетей в п.Заводском, г.Владикавказ (1 очередь)</t>
    </r>
    <r>
      <rPr>
        <b/>
        <vertAlign val="superscript"/>
        <sz val="12"/>
        <rFont val="Times New Roman"/>
        <family val="1"/>
      </rPr>
      <t>1)</t>
    </r>
  </si>
  <si>
    <r>
      <t>Строительство общеобразовательной школы на 162 места , с.Фиагдон (корректировка)</t>
    </r>
    <r>
      <rPr>
        <vertAlign val="superscript"/>
        <sz val="12"/>
        <rFont val="Times New Roman"/>
        <family val="1"/>
      </rPr>
      <t>1)</t>
    </r>
  </si>
  <si>
    <r>
      <t>Реконструкция республиканского противотуберкулезного диспансера  в пос. Южный (палатный корпус, котельная)</t>
    </r>
    <r>
      <rPr>
        <b/>
        <vertAlign val="superscript"/>
        <sz val="12"/>
        <rFont val="Times New Roman"/>
        <family val="1"/>
      </rPr>
      <t>1)</t>
    </r>
  </si>
  <si>
    <t>Прочие объекты</t>
  </si>
  <si>
    <r>
      <t>Строительство высоковольтных линий электропередач и подстанционного хозяйства</t>
    </r>
    <r>
      <rPr>
        <b/>
        <vertAlign val="superscript"/>
        <sz val="12"/>
        <rFont val="Times New Roman Cyr"/>
        <family val="0"/>
      </rPr>
      <t>1)</t>
    </r>
  </si>
  <si>
    <t>Примечание</t>
  </si>
  <si>
    <t>в соотв. с письмом Минтруда от 07.02.2011 г. № 7-300</t>
  </si>
  <si>
    <t xml:space="preserve">Реконструкция здания представительства Республики Северная Осетия-Алания при Президенте Российской Федерации </t>
  </si>
  <si>
    <t xml:space="preserve">                                                                                                                                                                                                              УТВЕРЖДЕНО</t>
  </si>
  <si>
    <t>письмо представительства от 09.02.2011 г. № 02-7/1-08/19</t>
  </si>
  <si>
    <t>Письмо Минздрава от 22.02.2011 г. №675</t>
  </si>
  <si>
    <t>В соотв. с Госконтрактом. Письмо Минздрава от 22.02.2011 г. №675</t>
  </si>
  <si>
    <r>
      <t xml:space="preserve">Реконструкция водопроводных сетей, с. Гизель - Подкова </t>
    </r>
    <r>
      <rPr>
        <b/>
        <vertAlign val="superscript"/>
        <sz val="12"/>
        <rFont val="Times New Roman"/>
        <family val="1"/>
      </rPr>
      <t>2)</t>
    </r>
  </si>
  <si>
    <r>
      <t>Реконструкция Национальной научной библиотеки РСО-Алания, г.Владикавказ (софинансирование ФЦП "Культура России" (2006-2011 годы)</t>
    </r>
    <r>
      <rPr>
        <b/>
        <vertAlign val="superscript"/>
        <sz val="12"/>
        <rFont val="Times New Roman Cyr"/>
        <family val="1"/>
      </rPr>
      <t>4</t>
    </r>
    <r>
      <rPr>
        <b/>
        <vertAlign val="superscript"/>
        <sz val="12"/>
        <rFont val="Times New Roman"/>
        <family val="1"/>
      </rPr>
      <t>)</t>
    </r>
  </si>
  <si>
    <r>
      <t>Реконструкция Национального музея РСО-Алания,  г.Владикавказ (софинансирование ФЦП "Культура России" (2006-2011 годы)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4)</t>
    </r>
  </si>
  <si>
    <t>ФЦП "Юг России (2008-2013 годы)"</t>
  </si>
  <si>
    <t>ФЦП "Культура России" (2006-2011 годы)</t>
  </si>
  <si>
    <t>Создание инженерной инфраструктуры: строительство водо-, электро- и газоснабжения, канализации и очистных сооружений, автодороги</t>
  </si>
  <si>
    <r>
      <t>Строительство ВЛ 6 кВ и ТП-6/0,4 кВ с развитым РУ - 6 кВ для электроснабжения карьера строящегося цементного завода в г.Алагир</t>
    </r>
    <r>
      <rPr>
        <b/>
        <vertAlign val="superscript"/>
        <sz val="12"/>
        <rFont val="Times New Roman Cyr"/>
        <family val="0"/>
      </rPr>
      <t>1)</t>
    </r>
  </si>
  <si>
    <r>
      <t>Реконструкция водопроводных сетей, с. Верхняя Саниба</t>
    </r>
    <r>
      <rPr>
        <b/>
        <vertAlign val="superscript"/>
        <sz val="12"/>
        <rFont val="Times New Roman Cyr"/>
        <family val="0"/>
      </rPr>
      <t xml:space="preserve">2) </t>
    </r>
  </si>
  <si>
    <r>
      <t>Реконструкция Архонского группового водопровода на участке "Головной водозабор"-с.Гизель (I очередь)</t>
    </r>
    <r>
      <rPr>
        <b/>
        <vertAlign val="superscript"/>
        <sz val="12"/>
        <rFont val="Times New Roman Cyr"/>
        <family val="0"/>
      </rPr>
      <t>2)</t>
    </r>
  </si>
  <si>
    <r>
      <t>4)</t>
    </r>
    <r>
      <rPr>
        <sz val="12"/>
        <rFont val="Times New Roman"/>
        <family val="1"/>
      </rPr>
      <t xml:space="preserve"> государственный заказчик - Министерство культуры и массовых коммуникаций РСО-Алания, заказчик-застройщик - ГУП "Управление капитального строительства - дирекция по инвестициям" Правительства РСО-Алания  </t>
    </r>
  </si>
  <si>
    <t>Сельские автомобильные дороги</t>
  </si>
  <si>
    <r>
      <t>Реконструкция общеобразовательной школы на 640 ученических мест, с.Хумалаг (софинансирование  ФЦП "Юг России (2008-2013 годы)")</t>
    </r>
    <r>
      <rPr>
        <b/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</t>
    </r>
  </si>
  <si>
    <r>
      <t>4)</t>
    </r>
    <r>
      <rPr>
        <sz val="12"/>
        <rFont val="Times New Roman"/>
        <family val="1"/>
      </rPr>
      <t xml:space="preserve"> государственный заказчик -  Министерство культуры и массовых коммуникаций РСО-Алания, заказчик-застройщик - ГУП "Управление капитального строительства - дирекция по инвестициям" Правительства РСО-Алания  </t>
    </r>
  </si>
  <si>
    <r>
      <t xml:space="preserve">Строительство здания главного спального корпуса со встроенными помещениями Республиканского дома-интерната для престарелых и инвалидов "Забота" </t>
    </r>
    <r>
      <rPr>
        <b/>
        <vertAlign val="superscript"/>
        <sz val="12"/>
        <rFont val="Times New Roman Cyr"/>
        <family val="1"/>
      </rPr>
      <t>5</t>
    </r>
    <r>
      <rPr>
        <b/>
        <vertAlign val="superscript"/>
        <sz val="12"/>
        <rFont val="Times New Roman"/>
        <family val="1"/>
      </rPr>
      <t>)</t>
    </r>
  </si>
  <si>
    <r>
      <t xml:space="preserve">Строительство столовой на 200 мест  Республиканского дома-интерната для престарелых и инвалидов "Забота", г.Владикавказ </t>
    </r>
    <r>
      <rPr>
        <b/>
        <vertAlign val="superscript"/>
        <sz val="12"/>
        <rFont val="Times New Roman"/>
        <family val="1"/>
      </rPr>
      <t xml:space="preserve"> 5)</t>
    </r>
  </si>
  <si>
    <r>
      <t xml:space="preserve">Газификация ул. Иристонская, с. Виноградное </t>
    </r>
    <r>
      <rPr>
        <b/>
        <vertAlign val="superscript"/>
        <sz val="12"/>
        <rFont val="Times New Roman"/>
        <family val="1"/>
      </rPr>
      <t>2)</t>
    </r>
  </si>
  <si>
    <t xml:space="preserve">Строительство Кавказского музыкального культурного центра, г.Владикавказ </t>
  </si>
  <si>
    <r>
      <t>5)</t>
    </r>
    <r>
      <rPr>
        <sz val="12"/>
        <rFont val="Times New Roman"/>
        <family val="1"/>
      </rPr>
      <t xml:space="preserve"> государственный заказчик - Министерство труда и социального развития РСО-Алания, заказчик-застройщик - ГУП "Управление капитального строительства - дирекция по инвестициям" Правительства РСО-Алания    </t>
    </r>
  </si>
  <si>
    <r>
      <t>7)</t>
    </r>
    <r>
      <rPr>
        <sz val="12"/>
        <rFont val="Times New Roman"/>
        <family val="1"/>
      </rPr>
      <t xml:space="preserve"> государственный заказчик - Администрация местного самоуправления  муниципального образования - Пригородный район</t>
    </r>
  </si>
  <si>
    <r>
      <t>6)</t>
    </r>
    <r>
      <rPr>
        <sz val="12"/>
        <rFont val="Times New Roman"/>
        <family val="1"/>
      </rPr>
      <t xml:space="preserve"> государственный заказчик - Министерство здравоохранения РСО-Алания, заказчик-застройщик - ГУП "Управление капитального строительства - дирекция по инвестициям" Правительства РСО-Алания  </t>
    </r>
  </si>
  <si>
    <r>
      <t>Строительство спортивного центра с универсальным игровым залом и плавательным бассейном, ул. Морских пехотинцев, 14,  г. Владикавказ (софинансирование ФЦП "Развитие физической культуры и спорта в Российской Федерации на 2006-2015 годы")</t>
    </r>
    <r>
      <rPr>
        <b/>
        <vertAlign val="superscript"/>
        <sz val="12"/>
        <rFont val="Times New Roman"/>
        <family val="1"/>
      </rPr>
      <t>1)</t>
    </r>
  </si>
  <si>
    <r>
      <t>Строительство Дворца спорта тхэквондо, ул. Морских пехотинцев, г.Владикавказ (софинансирование ФЦП "Развитие физической культуры и спорта в Российской Федерации на 2006-2015 годы")</t>
    </r>
    <r>
      <rPr>
        <b/>
        <vertAlign val="superscript"/>
        <sz val="12"/>
        <rFont val="Times New Roman"/>
        <family val="1"/>
      </rPr>
      <t>1)</t>
    </r>
  </si>
  <si>
    <r>
      <t xml:space="preserve">Строительство спортивного зала Центра олимпийской подготовки сборной команды РСО-Алания по вольной борьбе,  г. Владикавказ (софинансирование ФЦП "Развитие физической культуры и спорта в Российской Федерации на 2006-2015 годы") </t>
    </r>
    <r>
      <rPr>
        <b/>
        <vertAlign val="superscript"/>
        <sz val="12"/>
        <rFont val="Times New Roman"/>
        <family val="1"/>
      </rPr>
      <t>1)</t>
    </r>
  </si>
  <si>
    <r>
      <t>Строительство спортивного комплекса с двумя залами, с.Карджин (софинансирование ФЦП "Развитие физической культуры и спорта в Российской Федерации на 2006-2015 годы")</t>
    </r>
    <r>
      <rPr>
        <b/>
        <vertAlign val="superscript"/>
        <sz val="12"/>
        <rFont val="Times New Roman Cyr"/>
        <family val="0"/>
      </rPr>
      <t>1)</t>
    </r>
  </si>
  <si>
    <r>
      <t>Строительство  спортивного комплекса, с.Ногир  (софинансирование ФЦП "Развитие физической культуры и спорта в Российской Федерации на 2006-2015 годы")</t>
    </r>
    <r>
      <rPr>
        <b/>
        <vertAlign val="superscript"/>
        <sz val="12"/>
        <rFont val="Times New Roman Cyr"/>
        <family val="0"/>
      </rPr>
      <t>1)</t>
    </r>
  </si>
  <si>
    <r>
      <t>Строительство регионального центра спортивной подготовки по конному спорту, пос. Заводской (софинансирование ФЦП "Развитие физической культуры и спорта в Российской Федерации на 2006-2015 годы")</t>
    </r>
    <r>
      <rPr>
        <b/>
        <vertAlign val="superscript"/>
        <sz val="12"/>
        <rFont val="Times New Roman Cyr"/>
        <family val="0"/>
      </rPr>
      <t>1)</t>
    </r>
  </si>
  <si>
    <t xml:space="preserve">                                                                                                                                                           ПРИЛОЖЕНИЕ</t>
  </si>
  <si>
    <t xml:space="preserve">к Республиканской адресной инвестиционной программе </t>
  </si>
  <si>
    <t xml:space="preserve">Республики Северная Осетия - Алания на 2011 год </t>
  </si>
  <si>
    <t xml:space="preserve">                                                                                                                                                                      и на плановый период 2012 и 2013 годов</t>
  </si>
  <si>
    <t>Распределение  капитальных вложений на погашение  кредиторской  задолженности за выполненные работы в составе                                                                 Республиканской адресной инвестиционной программы Республики Северная Осетия - Алания на 2011 год                                                                                             и на плановый период 2012 и 2013 годов</t>
  </si>
  <si>
    <t>Разработана смета на ремонт 1-го этажа, кровли, подвала, фасада в сумме 20900 тыс. руб.(заявка на торги находится в Минфине)</t>
  </si>
  <si>
    <t xml:space="preserve"> Госконтракт заключен с ЗАО ПКТИ "Каббалпроект",  стоимость работ 5800 тыс.рублей</t>
  </si>
  <si>
    <t>Работы выполнены</t>
  </si>
  <si>
    <t>При наличии ПСД объекты будут заявлены в 2012 году по ФАИП</t>
  </si>
  <si>
    <t xml:space="preserve">Детская Республиканская клиническая больница (отделения кардиоревматологии и гематологии), г.Владикавказ </t>
  </si>
  <si>
    <r>
      <t>Строительство автомобильной дороги Кобань-Бремсберг-Кахтисар</t>
    </r>
    <r>
      <rPr>
        <b/>
        <vertAlign val="superscript"/>
        <sz val="12"/>
        <rFont val="Times New Roman"/>
        <family val="1"/>
      </rPr>
      <t>3)</t>
    </r>
  </si>
  <si>
    <t>Письмо ООО "Техстрой"</t>
  </si>
  <si>
    <r>
      <t>Строительство участка автомобильной дороги Кобань- турбаза "Кахтисар"-Даргавс, км 9,6 - км 12,6</t>
    </r>
    <r>
      <rPr>
        <b/>
        <vertAlign val="superscript"/>
        <sz val="12"/>
        <rFont val="Times New Roman"/>
        <family val="1"/>
      </rPr>
      <t>3)</t>
    </r>
  </si>
  <si>
    <r>
      <t>Строительство участка автомобильной дороги Кобань- турбаза "Кахтисар"-Даргавс, км 7,5 - км 9,6</t>
    </r>
    <r>
      <rPr>
        <b/>
        <vertAlign val="superscript"/>
        <sz val="12"/>
        <rFont val="Times New Roman"/>
        <family val="1"/>
      </rPr>
      <t>3)</t>
    </r>
  </si>
  <si>
    <t xml:space="preserve">Реконструкция автодороги ТрансКАМ - В.Згид-Мацута, км 2,25 - км 7,25 (на участке Садон-Курайта) </t>
  </si>
  <si>
    <t>Реконструкция автодороги ТрансКАМ - В.Згид-Мацута, км 7,25 - км 12,15 (на участке Садон-Курайта-В.Згид)</t>
  </si>
  <si>
    <t xml:space="preserve">Объем финансирования капитального ремонта объектов социальной сферы на 2011 - 2012  годы по Республике Северная Осетия-Алания </t>
  </si>
  <si>
    <r>
      <t>Строительство амбулатории с.Сунжа</t>
    </r>
    <r>
      <rPr>
        <b/>
        <vertAlign val="superscript"/>
        <sz val="12"/>
        <rFont val="Times New Roman Cyr"/>
        <family val="0"/>
      </rPr>
      <t xml:space="preserve">1) </t>
    </r>
  </si>
  <si>
    <r>
      <t>Строительство конно-спортивного манежа Республиканской конно-спортивной школы РСО-Алания (софинансирование ФЦП "Развитие физической культуры и спорта в Российской Федерации на 2006-2015 годы")</t>
    </r>
    <r>
      <rPr>
        <b/>
        <vertAlign val="superscript"/>
        <sz val="12"/>
        <rFont val="Times New Roman Cyr"/>
        <family val="0"/>
      </rPr>
      <t>1)</t>
    </r>
  </si>
  <si>
    <r>
      <t>Реконструкция 2-го корпуса Республиканской психиатрической больницы, г.Владикавказ</t>
    </r>
    <r>
      <rPr>
        <b/>
        <vertAlign val="superscript"/>
        <sz val="12"/>
        <rFont val="Times New Roman Cyr"/>
        <family val="0"/>
      </rPr>
      <t>1)</t>
    </r>
  </si>
  <si>
    <t>0501</t>
  </si>
  <si>
    <r>
      <t>Строительство инженерной инфраструктуры, нулевого цикла и благоустройство территории под монтаж малой ледовой арены для хоккея с шайбой, г.Владикавказ</t>
    </r>
    <r>
      <rPr>
        <b/>
        <vertAlign val="superscript"/>
        <sz val="12"/>
        <rFont val="Times New Roman Cyr"/>
        <family val="0"/>
      </rPr>
      <t>1)</t>
    </r>
  </si>
  <si>
    <r>
      <t>Реконструкция Национального музея РСО-Алания,  г.Владикавказ (софинансирование ФЦП "Культура России" (2006-2011 годы)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1)</t>
    </r>
  </si>
  <si>
    <t xml:space="preserve">                                                                                                                                                                                                                           УТВЕРЖДЕНО</t>
  </si>
  <si>
    <t>Коммунальное хозяйство</t>
  </si>
  <si>
    <t>Жилищное хозяйство</t>
  </si>
  <si>
    <t>0502</t>
  </si>
  <si>
    <t>1105</t>
  </si>
  <si>
    <t>Массовый спорт</t>
  </si>
  <si>
    <t>1102</t>
  </si>
  <si>
    <t>1005800</t>
  </si>
  <si>
    <r>
      <t>Строительство спортивного центра с универсальным игровым залом и плавательным бассейном, ул. Морских пехотинцев, 14,  г.Владикавказ (софинансирование ФЦП "Развитие физической культуры и спорта в Российской Федерации на 2006-2015 годы")</t>
    </r>
    <r>
      <rPr>
        <b/>
        <vertAlign val="superscript"/>
        <sz val="12"/>
        <rFont val="Times New Roman"/>
        <family val="1"/>
      </rPr>
      <t>1)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</si>
  <si>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распоряжением Правительства</t>
  </si>
  <si>
    <r>
      <t>7)</t>
    </r>
    <r>
      <rPr>
        <sz val="12"/>
        <rFont val="Times New Roman"/>
        <family val="1"/>
      </rPr>
      <t xml:space="preserve"> государственный заказчик - Администрация местного самоуправления  муниципального образования Пригородный район</t>
    </r>
  </si>
  <si>
    <r>
      <t>9)</t>
    </r>
    <r>
      <rPr>
        <sz val="12"/>
        <rFont val="Times New Roman"/>
        <family val="1"/>
      </rPr>
      <t xml:space="preserve"> государственный заказчик - Комитет РСО-Алания по туризму и курортному делу </t>
    </r>
  </si>
  <si>
    <r>
      <t>Реконструкция  реабилитационно-восстановительного центра "Горный воздух" для детей с ограниченными возможностями, г.Владикавказ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5)</t>
    </r>
  </si>
  <si>
    <r>
      <t>Разработка схемы генерального плана развития Владикавказской инвестиционной площадки туристско-рекреационного комплекса Республики Северная Осетия-Алания</t>
    </r>
    <r>
      <rPr>
        <b/>
        <vertAlign val="superscript"/>
        <sz val="12"/>
        <rFont val="Times New Roman"/>
        <family val="1"/>
      </rPr>
      <t>9)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</si>
</sst>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р_."/>
    <numFmt numFmtId="166" formatCode="0.0"/>
    <numFmt numFmtId="167" formatCode="#,##0.0000"/>
    <numFmt numFmtId="168" formatCode="#,##0.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  <numFmt numFmtId="175" formatCode="#,##0.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vertAlign val="superscript"/>
      <sz val="12"/>
      <name val="Times New Roman Cyr"/>
      <family val="0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name val="Helv"/>
      <family val="0"/>
    </font>
    <font>
      <i/>
      <sz val="12"/>
      <name val="Times New Roman"/>
      <family val="1"/>
    </font>
    <font>
      <i/>
      <sz val="12"/>
      <name val="Times New Roman Cyr"/>
      <family val="0"/>
    </font>
    <font>
      <sz val="9"/>
      <name val="Times New Roman"/>
      <family val="1"/>
    </font>
    <font>
      <vertAlign val="superscript"/>
      <sz val="12"/>
      <name val="Times New Roman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164" fontId="1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64" fontId="14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shrinkToFit="1"/>
    </xf>
    <xf numFmtId="166" fontId="1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justify"/>
    </xf>
    <xf numFmtId="168" fontId="1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wrapText="1" inden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shrinkToFi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/>
    </xf>
    <xf numFmtId="0" fontId="13" fillId="3" borderId="0" xfId="0" applyFont="1" applyFill="1" applyBorder="1" applyAlignment="1">
      <alignment vertical="center" wrapText="1"/>
    </xf>
    <xf numFmtId="164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/>
    </xf>
    <xf numFmtId="164" fontId="13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164" fontId="3" fillId="3" borderId="0" xfId="0" applyNumberFormat="1" applyFont="1" applyFill="1" applyBorder="1" applyAlignment="1">
      <alignment horizontal="left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wrapText="1"/>
    </xf>
    <xf numFmtId="0" fontId="9" fillId="3" borderId="0" xfId="0" applyFont="1" applyFill="1" applyBorder="1" applyAlignment="1">
      <alignment horizontal="center" vertical="justify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5743575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122</xdr:row>
      <xdr:rowOff>0</xdr:rowOff>
    </xdr:from>
    <xdr:to>
      <xdr:col>1</xdr:col>
      <xdr:colOff>0</xdr:colOff>
      <xdr:row>122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76950" y="356901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0</xdr:colOff>
      <xdr:row>122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6076950" y="356901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0</xdr:colOff>
      <xdr:row>122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076950" y="356901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0</xdr:colOff>
      <xdr:row>122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6076950" y="356901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0</xdr:colOff>
      <xdr:row>122</xdr:row>
      <xdr:rowOff>0</xdr:rowOff>
    </xdr:to>
    <xdr:sp>
      <xdr:nvSpPr>
        <xdr:cNvPr id="97" name="AutoShape 101"/>
        <xdr:cNvSpPr>
          <a:spLocks/>
        </xdr:cNvSpPr>
      </xdr:nvSpPr>
      <xdr:spPr>
        <a:xfrm>
          <a:off x="6076950" y="356901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8" name="AutoShape 10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9" name="AutoShape 10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0" name="AutoShape 10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1" name="AutoShape 10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2" name="AutoShape 10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3" name="AutoShape 10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4" name="AutoShape 10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5" name="AutoShape 10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6" name="AutoShape 11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7" name="AutoShape 11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8" name="AutoShape 11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9" name="AutoShape 11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0" name="AutoShape 11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1" name="AutoShape 11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2" name="AutoShape 11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3" name="AutoShape 11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4" name="AutoShape 11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5" name="AutoShape 11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6" name="AutoShape 12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7" name="AutoShape 12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8" name="AutoShape 12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9" name="AutoShape 12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20" name="AutoShape 12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0</xdr:colOff>
      <xdr:row>122</xdr:row>
      <xdr:rowOff>0</xdr:rowOff>
    </xdr:to>
    <xdr:sp>
      <xdr:nvSpPr>
        <xdr:cNvPr id="121" name="AutoShape 125"/>
        <xdr:cNvSpPr>
          <a:spLocks/>
        </xdr:cNvSpPr>
      </xdr:nvSpPr>
      <xdr:spPr>
        <a:xfrm>
          <a:off x="6076950" y="356901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22" name="AutoShape 12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23" name="AutoShape 12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24" name="AutoShape 12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25" name="AutoShape 12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26" name="AutoShape 13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27" name="AutoShape 13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28" name="AutoShape 13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29" name="AutoShape 13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0" name="AutoShape 13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1" name="AutoShape 13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2" name="AutoShape 13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3" name="AutoShape 13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4" name="AutoShape 13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5" name="AutoShape 13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6" name="AutoShape 14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7" name="AutoShape 14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8" name="AutoShape 14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9" name="AutoShape 14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0" name="AutoShape 14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1" name="AutoShape 14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2" name="AutoShape 14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3" name="AutoShape 14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4" name="AutoShape 14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0</xdr:colOff>
      <xdr:row>122</xdr:row>
      <xdr:rowOff>0</xdr:rowOff>
    </xdr:to>
    <xdr:sp>
      <xdr:nvSpPr>
        <xdr:cNvPr id="145" name="AutoShape 149"/>
        <xdr:cNvSpPr>
          <a:spLocks/>
        </xdr:cNvSpPr>
      </xdr:nvSpPr>
      <xdr:spPr>
        <a:xfrm>
          <a:off x="6076950" y="356901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6" name="AutoShape 15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7" name="AutoShape 15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8" name="AutoShape 15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9" name="AutoShape 15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50" name="AutoShape 15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51" name="AutoShape 15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52" name="AutoShape 15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53" name="AutoShape 15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54" name="AutoShape 15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55" name="AutoShape 15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56" name="AutoShape 16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57" name="AutoShape 16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58" name="AutoShape 16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59" name="AutoShape 16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0" name="AutoShape 16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1" name="AutoShape 16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2" name="AutoShape 16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3" name="AutoShape 16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4" name="AutoShape 16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5" name="AutoShape 16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6" name="AutoShape 17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7" name="AutoShape 17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8" name="AutoShape 17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0</xdr:colOff>
      <xdr:row>122</xdr:row>
      <xdr:rowOff>0</xdr:rowOff>
    </xdr:to>
    <xdr:sp>
      <xdr:nvSpPr>
        <xdr:cNvPr id="169" name="AutoShape 173"/>
        <xdr:cNvSpPr>
          <a:spLocks/>
        </xdr:cNvSpPr>
      </xdr:nvSpPr>
      <xdr:spPr>
        <a:xfrm>
          <a:off x="6076950" y="356901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0" name="AutoShape 17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1" name="AutoShape 17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2" name="AutoShape 17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3" name="AutoShape 17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4" name="AutoShape 17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5" name="AutoShape 17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6" name="AutoShape 18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7" name="AutoShape 18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8" name="AutoShape 18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9" name="AutoShape 18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0" name="AutoShape 18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1" name="AutoShape 18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2" name="AutoShape 18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3" name="AutoShape 187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4" name="AutoShape 188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5" name="AutoShape 189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6" name="AutoShape 190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7" name="AutoShape 191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8" name="AutoShape 192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9" name="AutoShape 193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90" name="AutoShape 194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91" name="AutoShape 195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92" name="AutoShape 196"/>
        <xdr:cNvSpPr>
          <a:spLocks/>
        </xdr:cNvSpPr>
      </xdr:nvSpPr>
      <xdr:spPr>
        <a:xfrm>
          <a:off x="6076950" y="176688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5695950" y="20193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48400" y="172116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6248400" y="172116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248400" y="172116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6248400" y="172116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6248400" y="62769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6248400" y="172116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6248400" y="172116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6248400" y="172116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6248400" y="1721167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6248400" y="48387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0" y="4431982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334000" y="4431982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5334000" y="4431982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5334000" y="44319825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5334000" y="19392900"/>
          <a:ext cx="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C11" sqref="C11"/>
    </sheetView>
  </sheetViews>
  <sheetFormatPr defaultColWidth="9.00390625" defaultRowHeight="12.75"/>
  <cols>
    <col min="1" max="1" width="75.375" style="6" customWidth="1"/>
    <col min="2" max="2" width="11.00390625" style="2" customWidth="1"/>
    <col min="3" max="3" width="10.125" style="29" customWidth="1"/>
    <col min="4" max="4" width="33.00390625" style="28" hidden="1" customWidth="1"/>
    <col min="5" max="16384" width="9.125" style="2" customWidth="1"/>
  </cols>
  <sheetData>
    <row r="1" spans="1:3" ht="45" customHeight="1">
      <c r="A1" s="136" t="s">
        <v>196</v>
      </c>
      <c r="B1" s="137"/>
      <c r="C1" s="138"/>
    </row>
    <row r="2" spans="1:3" s="4" customFormat="1" ht="15.75">
      <c r="A2" s="139" t="s">
        <v>77</v>
      </c>
      <c r="B2" s="140"/>
      <c r="C2" s="140"/>
    </row>
    <row r="3" spans="1:4" s="4" customFormat="1" ht="36" customHeight="1">
      <c r="A3" s="86"/>
      <c r="B3" s="141" t="s">
        <v>193</v>
      </c>
      <c r="C3" s="142"/>
      <c r="D3" s="32"/>
    </row>
    <row r="4" spans="1:4" s="11" customFormat="1" ht="30.75" customHeight="1">
      <c r="A4" s="32" t="s">
        <v>78</v>
      </c>
      <c r="B4" s="33" t="s">
        <v>61</v>
      </c>
      <c r="C4" s="33" t="s">
        <v>194</v>
      </c>
      <c r="D4" s="33" t="s">
        <v>270</v>
      </c>
    </row>
    <row r="5" spans="1:4" ht="15.75">
      <c r="A5" s="5" t="s">
        <v>83</v>
      </c>
      <c r="B5" s="17">
        <f>SUM(B8:B34)</f>
        <v>90252.59999999999</v>
      </c>
      <c r="C5" s="17">
        <f>SUM(C8:C34)</f>
        <v>208342.10000000003</v>
      </c>
      <c r="D5" s="39"/>
    </row>
    <row r="6" spans="1:4" ht="15.75">
      <c r="A6" s="6" t="s">
        <v>108</v>
      </c>
      <c r="B6" s="16"/>
      <c r="C6" s="30"/>
      <c r="D6" s="16"/>
    </row>
    <row r="7" spans="1:4" ht="15.75">
      <c r="A7" s="40" t="s">
        <v>111</v>
      </c>
      <c r="B7" s="16"/>
      <c r="C7" s="30"/>
      <c r="D7" s="16"/>
    </row>
    <row r="8" spans="1:4" ht="31.5">
      <c r="A8" s="35" t="s">
        <v>272</v>
      </c>
      <c r="B8" s="18">
        <v>1000</v>
      </c>
      <c r="C8" s="16">
        <f>2000+1450</f>
        <v>3450</v>
      </c>
      <c r="D8" s="38" t="s">
        <v>274</v>
      </c>
    </row>
    <row r="9" spans="1:4" s="66" customFormat="1" ht="15.75">
      <c r="A9" s="3" t="s">
        <v>119</v>
      </c>
      <c r="B9" s="3"/>
      <c r="C9" s="8"/>
      <c r="D9" s="3"/>
    </row>
    <row r="10" spans="1:4" s="66" customFormat="1" ht="47.25">
      <c r="A10" s="35" t="s">
        <v>208</v>
      </c>
      <c r="B10" s="56">
        <v>6101.8</v>
      </c>
      <c r="C10" s="1">
        <f>20339.3-B10</f>
        <v>14237.5</v>
      </c>
      <c r="D10" s="3"/>
    </row>
    <row r="11" spans="1:4" s="66" customFormat="1" ht="31.5">
      <c r="A11" s="6" t="s">
        <v>209</v>
      </c>
      <c r="B11" s="1">
        <v>6165.6</v>
      </c>
      <c r="C11" s="18">
        <f>20552-B11</f>
        <v>14386.4</v>
      </c>
      <c r="D11" s="3"/>
    </row>
    <row r="12" spans="1:4" ht="31.5">
      <c r="A12" s="3" t="s">
        <v>127</v>
      </c>
      <c r="B12" s="17"/>
      <c r="C12" s="28"/>
      <c r="D12" s="38"/>
    </row>
    <row r="13" spans="1:4" ht="31.5">
      <c r="A13" s="6" t="s">
        <v>197</v>
      </c>
      <c r="B13" s="16">
        <v>35000</v>
      </c>
      <c r="C13" s="16">
        <f>52831.5-35000</f>
        <v>17831.5</v>
      </c>
      <c r="D13" s="38" t="s">
        <v>137</v>
      </c>
    </row>
    <row r="14" spans="1:4" ht="31.5">
      <c r="A14" s="6" t="s">
        <v>150</v>
      </c>
      <c r="C14" s="16"/>
      <c r="D14" s="38"/>
    </row>
    <row r="15" spans="1:4" ht="15.75">
      <c r="A15" s="6" t="s">
        <v>164</v>
      </c>
      <c r="B15" s="16">
        <v>2000</v>
      </c>
      <c r="C15" s="16">
        <v>8000</v>
      </c>
      <c r="D15" s="38"/>
    </row>
    <row r="16" spans="1:4" ht="31.5">
      <c r="A16" s="6" t="s">
        <v>151</v>
      </c>
      <c r="B16" s="16"/>
      <c r="C16" s="16"/>
      <c r="D16" s="38"/>
    </row>
    <row r="17" spans="1:4" ht="15.75">
      <c r="A17" s="6" t="s">
        <v>164</v>
      </c>
      <c r="B17" s="16">
        <v>500</v>
      </c>
      <c r="C17" s="16">
        <v>1500</v>
      </c>
      <c r="D17" s="38"/>
    </row>
    <row r="18" spans="1:4" ht="15.75">
      <c r="A18" s="41" t="s">
        <v>152</v>
      </c>
      <c r="B18" s="16">
        <v>400</v>
      </c>
      <c r="C18" s="16">
        <v>500</v>
      </c>
      <c r="D18" s="38"/>
    </row>
    <row r="19" spans="1:4" ht="15.75">
      <c r="A19" s="40" t="s">
        <v>131</v>
      </c>
      <c r="B19" s="17"/>
      <c r="C19" s="28"/>
      <c r="D19" s="38"/>
    </row>
    <row r="20" spans="1:4" ht="31.5">
      <c r="A20" s="41" t="s">
        <v>172</v>
      </c>
      <c r="B20" s="16"/>
      <c r="C20" s="16">
        <v>14274.9</v>
      </c>
      <c r="D20" s="38" t="s">
        <v>276</v>
      </c>
    </row>
    <row r="21" spans="1:4" ht="15.75">
      <c r="A21" s="41" t="s">
        <v>195</v>
      </c>
      <c r="B21" s="16"/>
      <c r="C21" s="16">
        <v>31600</v>
      </c>
      <c r="D21" s="38"/>
    </row>
    <row r="22" spans="1:4" ht="25.5">
      <c r="A22" s="6" t="s">
        <v>164</v>
      </c>
      <c r="B22" s="16">
        <v>1663.6</v>
      </c>
      <c r="C22" s="16"/>
      <c r="D22" s="38" t="s">
        <v>276</v>
      </c>
    </row>
    <row r="23" spans="1:4" ht="15.75">
      <c r="A23" s="48" t="s">
        <v>135</v>
      </c>
      <c r="B23" s="17"/>
      <c r="C23" s="87"/>
      <c r="D23" s="38"/>
    </row>
    <row r="24" spans="1:4" ht="15.75">
      <c r="A24" s="6" t="s">
        <v>164</v>
      </c>
      <c r="B24" s="16">
        <v>509.7</v>
      </c>
      <c r="C24" s="16"/>
      <c r="D24" s="38" t="s">
        <v>137</v>
      </c>
    </row>
    <row r="25" spans="1:4" ht="15.75">
      <c r="A25" s="6" t="s">
        <v>89</v>
      </c>
      <c r="B25" s="16"/>
      <c r="C25" s="16">
        <v>3500</v>
      </c>
      <c r="D25" s="38" t="s">
        <v>138</v>
      </c>
    </row>
    <row r="26" spans="1:4" ht="25.5">
      <c r="A26" s="6" t="s">
        <v>136</v>
      </c>
      <c r="B26" s="16">
        <v>10000</v>
      </c>
      <c r="C26" s="16">
        <v>14294.6</v>
      </c>
      <c r="D26" s="38" t="s">
        <v>276</v>
      </c>
    </row>
    <row r="27" spans="1:4" ht="31.5">
      <c r="A27" s="6" t="s">
        <v>86</v>
      </c>
      <c r="B27" s="16"/>
      <c r="C27" s="16">
        <v>9614</v>
      </c>
      <c r="D27" s="38" t="s">
        <v>275</v>
      </c>
    </row>
    <row r="28" spans="1:4" ht="31.5">
      <c r="A28" s="6" t="s">
        <v>90</v>
      </c>
      <c r="B28" s="16">
        <v>10000</v>
      </c>
      <c r="C28" s="16">
        <v>10000</v>
      </c>
      <c r="D28" s="38"/>
    </row>
    <row r="29" spans="1:4" ht="36.75" customHeight="1">
      <c r="A29" s="6" t="s">
        <v>87</v>
      </c>
      <c r="B29" s="16">
        <v>5911.9</v>
      </c>
      <c r="C29" s="16"/>
      <c r="D29" s="38" t="s">
        <v>275</v>
      </c>
    </row>
    <row r="30" spans="1:4" ht="24.75" customHeight="1">
      <c r="A30" s="6" t="s">
        <v>198</v>
      </c>
      <c r="B30" s="16"/>
      <c r="C30" s="16">
        <v>15180</v>
      </c>
      <c r="D30" s="38"/>
    </row>
    <row r="31" spans="1:4" ht="15.75">
      <c r="A31" s="40" t="s">
        <v>153</v>
      </c>
      <c r="B31" s="17"/>
      <c r="C31" s="28"/>
      <c r="D31" s="38"/>
    </row>
    <row r="32" spans="1:4" ht="15.75">
      <c r="A32" s="43" t="s">
        <v>155</v>
      </c>
      <c r="B32" s="17"/>
      <c r="C32" s="28"/>
      <c r="D32" s="38"/>
    </row>
    <row r="33" spans="1:4" ht="31.5">
      <c r="A33" s="41" t="s">
        <v>88</v>
      </c>
      <c r="B33" s="16">
        <f>11000</f>
        <v>11000</v>
      </c>
      <c r="C33" s="16">
        <f>10773.2</f>
        <v>10773.2</v>
      </c>
      <c r="D33" s="38" t="s">
        <v>271</v>
      </c>
    </row>
    <row r="34" spans="1:3" ht="31.5">
      <c r="A34" s="41" t="s">
        <v>94</v>
      </c>
      <c r="C34" s="16">
        <v>39200</v>
      </c>
    </row>
  </sheetData>
  <mergeCells count="3">
    <mergeCell ref="A1:C1"/>
    <mergeCell ref="A2:C2"/>
    <mergeCell ref="B3:C3"/>
  </mergeCells>
  <printOptions gridLines="1"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5"/>
  <sheetViews>
    <sheetView workbookViewId="0" topLeftCell="A6">
      <pane ySplit="3015" topLeftCell="BM218" activePane="bottomLeft" state="split"/>
      <selection pane="topLeft" activeCell="A1" sqref="A1"/>
      <selection pane="bottomLeft" activeCell="A228" sqref="A228"/>
    </sheetView>
  </sheetViews>
  <sheetFormatPr defaultColWidth="9.00390625" defaultRowHeight="12.75"/>
  <cols>
    <col min="1" max="1" width="79.75390625" style="6" customWidth="1"/>
    <col min="2" max="2" width="8.00390625" style="6" customWidth="1"/>
    <col min="3" max="3" width="7.375" style="6" customWidth="1"/>
    <col min="4" max="4" width="9.25390625" style="6" customWidth="1"/>
    <col min="5" max="5" width="12.25390625" style="6" customWidth="1"/>
    <col min="6" max="6" width="12.625" style="28" customWidth="1"/>
    <col min="7" max="8" width="11.875" style="28" customWidth="1"/>
    <col min="9" max="9" width="13.375" style="2" customWidth="1"/>
    <col min="10" max="16384" width="9.125" style="2" customWidth="1"/>
  </cols>
  <sheetData>
    <row r="1" spans="1:8" ht="15.75" customHeight="1">
      <c r="A1" s="143" t="s">
        <v>273</v>
      </c>
      <c r="B1" s="144"/>
      <c r="C1" s="144"/>
      <c r="D1" s="144"/>
      <c r="E1" s="144"/>
      <c r="F1" s="144"/>
      <c r="G1" s="145"/>
      <c r="H1" s="145"/>
    </row>
    <row r="2" spans="1:8" ht="15.75" customHeight="1">
      <c r="A2" s="146" t="s">
        <v>68</v>
      </c>
      <c r="B2" s="147"/>
      <c r="C2" s="147"/>
      <c r="D2" s="147"/>
      <c r="E2" s="147"/>
      <c r="F2" s="147"/>
      <c r="G2" s="148"/>
      <c r="H2" s="148"/>
    </row>
    <row r="3" spans="1:8" ht="15.75">
      <c r="A3" s="149" t="s">
        <v>253</v>
      </c>
      <c r="B3" s="150"/>
      <c r="C3" s="150"/>
      <c r="D3" s="150"/>
      <c r="E3" s="150"/>
      <c r="F3" s="150"/>
      <c r="G3" s="151"/>
      <c r="H3" s="151"/>
    </row>
    <row r="4" spans="1:8" ht="15.75" customHeight="1">
      <c r="A4" s="143" t="s">
        <v>201</v>
      </c>
      <c r="B4" s="147"/>
      <c r="C4" s="147"/>
      <c r="D4" s="147"/>
      <c r="E4" s="147"/>
      <c r="F4" s="147"/>
      <c r="G4" s="148"/>
      <c r="H4" s="148"/>
    </row>
    <row r="5" spans="1:8" ht="36" customHeight="1">
      <c r="A5" s="136" t="s">
        <v>207</v>
      </c>
      <c r="B5" s="152"/>
      <c r="C5" s="152"/>
      <c r="D5" s="152"/>
      <c r="E5" s="152"/>
      <c r="F5" s="153"/>
      <c r="G5" s="153"/>
      <c r="H5" s="153"/>
    </row>
    <row r="6" spans="1:8" s="4" customFormat="1" ht="15.75">
      <c r="A6" s="154" t="s">
        <v>77</v>
      </c>
      <c r="B6" s="155"/>
      <c r="C6" s="155"/>
      <c r="D6" s="155"/>
      <c r="E6" s="155"/>
      <c r="F6" s="155"/>
      <c r="G6" s="155"/>
      <c r="H6" s="155"/>
    </row>
    <row r="7" spans="1:8" s="34" customFormat="1" ht="23.25" customHeight="1">
      <c r="A7" s="156"/>
      <c r="B7" s="156" t="s">
        <v>236</v>
      </c>
      <c r="C7" s="156" t="s">
        <v>237</v>
      </c>
      <c r="D7" s="156" t="s">
        <v>81</v>
      </c>
      <c r="E7" s="156" t="s">
        <v>82</v>
      </c>
      <c r="F7" s="158" t="s">
        <v>193</v>
      </c>
      <c r="G7" s="158"/>
      <c r="H7" s="158"/>
    </row>
    <row r="8" spans="1:9" s="90" customFormat="1" ht="69" customHeight="1">
      <c r="A8" s="157"/>
      <c r="B8" s="157"/>
      <c r="C8" s="157"/>
      <c r="D8" s="157"/>
      <c r="E8" s="157"/>
      <c r="F8" s="33" t="s">
        <v>61</v>
      </c>
      <c r="G8" s="33" t="s">
        <v>62</v>
      </c>
      <c r="H8" s="33" t="s">
        <v>63</v>
      </c>
      <c r="I8" s="124"/>
    </row>
    <row r="9" spans="1:9" ht="15.75">
      <c r="A9" s="5" t="s">
        <v>83</v>
      </c>
      <c r="B9" s="3"/>
      <c r="C9" s="3"/>
      <c r="D9" s="72"/>
      <c r="E9" s="72"/>
      <c r="F9" s="17">
        <f>F13+F59+F129+F144+F155+F171+F191+F207+F11</f>
        <v>493992.05000000005</v>
      </c>
      <c r="G9" s="17">
        <f>G13+G59+G129+G144+G155+G171+G191+G207+G11+G12</f>
        <v>1139891.5899999999</v>
      </c>
      <c r="H9" s="17">
        <f>H13+H59+H129+H144+H155+H171+H191+H207+H11+H12</f>
        <v>1131495.3199999998</v>
      </c>
      <c r="I9" s="59"/>
    </row>
    <row r="10" spans="1:9" ht="15.75">
      <c r="A10" s="6" t="s">
        <v>158</v>
      </c>
      <c r="B10" s="1"/>
      <c r="C10" s="1"/>
      <c r="D10" s="1"/>
      <c r="E10" s="18"/>
      <c r="F10" s="17"/>
      <c r="G10" s="17"/>
      <c r="H10" s="17"/>
      <c r="I10" s="59"/>
    </row>
    <row r="11" spans="1:8" s="105" customFormat="1" ht="15.75">
      <c r="A11" s="119" t="s">
        <v>206</v>
      </c>
      <c r="B11" s="95"/>
      <c r="C11" s="95"/>
      <c r="D11" s="95"/>
      <c r="E11" s="95"/>
      <c r="F11" s="120">
        <v>104483.9</v>
      </c>
      <c r="G11" s="121"/>
      <c r="H11" s="121"/>
    </row>
    <row r="12" spans="1:8" s="129" customFormat="1" ht="15.75">
      <c r="A12" s="82" t="s">
        <v>50</v>
      </c>
      <c r="B12" s="128"/>
      <c r="C12" s="128"/>
      <c r="D12" s="128"/>
      <c r="E12" s="128"/>
      <c r="F12" s="120"/>
      <c r="G12" s="17">
        <v>50000</v>
      </c>
      <c r="H12" s="17">
        <v>50000</v>
      </c>
    </row>
    <row r="13" spans="1:8" ht="15.75">
      <c r="A13" s="40" t="s">
        <v>111</v>
      </c>
      <c r="B13" s="3"/>
      <c r="C13" s="8" t="s">
        <v>112</v>
      </c>
      <c r="D13" s="3"/>
      <c r="E13" s="3"/>
      <c r="F13" s="19">
        <f>SUM(F14:F58)-F29</f>
        <v>114335.90000000001</v>
      </c>
      <c r="G13" s="19">
        <f>SUM(G15:G58)-G29</f>
        <v>159780.4</v>
      </c>
      <c r="H13" s="19">
        <f>SUM(H15:H58)-H29</f>
        <v>39752.12</v>
      </c>
    </row>
    <row r="14" spans="1:8" ht="15.75">
      <c r="A14" s="37" t="s">
        <v>113</v>
      </c>
      <c r="B14" s="3"/>
      <c r="C14" s="8" t="s">
        <v>114</v>
      </c>
      <c r="D14" s="3"/>
      <c r="E14" s="3"/>
      <c r="F14" s="39"/>
      <c r="G14" s="39"/>
      <c r="H14" s="39"/>
    </row>
    <row r="15" spans="1:8" ht="15.75">
      <c r="A15" s="41" t="s">
        <v>248</v>
      </c>
      <c r="B15" s="1">
        <v>750</v>
      </c>
      <c r="C15" s="9" t="s">
        <v>114</v>
      </c>
      <c r="D15" s="36" t="s">
        <v>109</v>
      </c>
      <c r="E15" s="36" t="s">
        <v>110</v>
      </c>
      <c r="F15" s="16">
        <f>4007.6-68-2000</f>
        <v>1939.6</v>
      </c>
      <c r="G15" s="16">
        <v>2000</v>
      </c>
      <c r="H15" s="16"/>
    </row>
    <row r="16" spans="1:8" ht="15.75">
      <c r="A16" s="41" t="s">
        <v>169</v>
      </c>
      <c r="B16" s="1">
        <v>750</v>
      </c>
      <c r="C16" s="9" t="s">
        <v>114</v>
      </c>
      <c r="D16" s="36" t="s">
        <v>109</v>
      </c>
      <c r="E16" s="36" t="s">
        <v>110</v>
      </c>
      <c r="F16" s="16">
        <v>68</v>
      </c>
      <c r="G16" s="16"/>
      <c r="H16" s="16"/>
    </row>
    <row r="17" spans="1:9" s="12" customFormat="1" ht="31.5">
      <c r="A17" s="43" t="s">
        <v>250</v>
      </c>
      <c r="B17" s="3"/>
      <c r="C17" s="8"/>
      <c r="D17" s="45"/>
      <c r="E17" s="45"/>
      <c r="F17" s="17"/>
      <c r="G17" s="17"/>
      <c r="H17" s="17"/>
      <c r="I17" s="125"/>
    </row>
    <row r="18" spans="1:8" s="10" customFormat="1" ht="15.75">
      <c r="A18" s="35" t="s">
        <v>108</v>
      </c>
      <c r="B18" s="1"/>
      <c r="C18" s="9"/>
      <c r="D18" s="1"/>
      <c r="E18" s="1"/>
      <c r="F18" s="18"/>
      <c r="G18" s="18"/>
      <c r="H18" s="18"/>
    </row>
    <row r="19" spans="1:8" s="105" customFormat="1" ht="18.75">
      <c r="A19" s="103" t="s">
        <v>259</v>
      </c>
      <c r="B19" s="95">
        <v>750</v>
      </c>
      <c r="C19" s="96" t="s">
        <v>114</v>
      </c>
      <c r="D19" s="97" t="s">
        <v>115</v>
      </c>
      <c r="E19" s="98" t="s">
        <v>110</v>
      </c>
      <c r="F19" s="104">
        <v>7370</v>
      </c>
      <c r="G19" s="104"/>
      <c r="H19" s="104"/>
    </row>
    <row r="20" spans="1:8" s="105" customFormat="1" ht="18.75">
      <c r="A20" s="103" t="s">
        <v>260</v>
      </c>
      <c r="B20" s="95">
        <v>750</v>
      </c>
      <c r="C20" s="96" t="s">
        <v>114</v>
      </c>
      <c r="D20" s="97" t="s">
        <v>115</v>
      </c>
      <c r="E20" s="98" t="s">
        <v>110</v>
      </c>
      <c r="F20" s="104">
        <v>2770</v>
      </c>
      <c r="G20" s="104"/>
      <c r="H20" s="104"/>
    </row>
    <row r="21" spans="1:8" ht="31.5">
      <c r="A21" s="43" t="s">
        <v>0</v>
      </c>
      <c r="B21" s="17"/>
      <c r="C21" s="17"/>
      <c r="D21" s="17"/>
      <c r="E21" s="54"/>
      <c r="F21" s="54"/>
      <c r="G21" s="54"/>
      <c r="H21" s="54"/>
    </row>
    <row r="22" spans="1:8" ht="15.75">
      <c r="A22" s="35" t="s">
        <v>108</v>
      </c>
      <c r="B22" s="57"/>
      <c r="C22" s="57"/>
      <c r="D22" s="57"/>
      <c r="E22" s="57"/>
      <c r="F22" s="17"/>
      <c r="G22" s="17"/>
      <c r="H22" s="17"/>
    </row>
    <row r="23" spans="1:8" s="105" customFormat="1" ht="31.5">
      <c r="A23" s="106" t="s">
        <v>269</v>
      </c>
      <c r="B23" s="95">
        <v>750</v>
      </c>
      <c r="C23" s="96" t="s">
        <v>114</v>
      </c>
      <c r="D23" s="97" t="s">
        <v>115</v>
      </c>
      <c r="E23" s="98" t="s">
        <v>110</v>
      </c>
      <c r="F23" s="107">
        <v>16226</v>
      </c>
      <c r="G23" s="107"/>
      <c r="H23" s="107"/>
    </row>
    <row r="24" spans="1:8" ht="15.75">
      <c r="A24" s="37" t="s">
        <v>255</v>
      </c>
      <c r="B24" s="3"/>
      <c r="C24" s="8" t="s">
        <v>116</v>
      </c>
      <c r="D24" s="3"/>
      <c r="E24" s="3"/>
      <c r="F24" s="17"/>
      <c r="G24" s="17"/>
      <c r="H24" s="17"/>
    </row>
    <row r="25" spans="1:8" ht="15.75">
      <c r="A25" s="41" t="s">
        <v>174</v>
      </c>
      <c r="B25" s="1"/>
      <c r="C25" s="36"/>
      <c r="D25" s="36"/>
      <c r="E25" s="36"/>
      <c r="F25" s="2"/>
      <c r="G25" s="16">
        <v>5000</v>
      </c>
      <c r="H25" s="16">
        <v>10000</v>
      </c>
    </row>
    <row r="26" spans="1:8" ht="18.75">
      <c r="A26" s="48" t="s">
        <v>313</v>
      </c>
      <c r="B26" s="1">
        <v>753</v>
      </c>
      <c r="C26" s="36" t="s">
        <v>116</v>
      </c>
      <c r="D26" s="36" t="s">
        <v>109</v>
      </c>
      <c r="E26" s="36" t="s">
        <v>110</v>
      </c>
      <c r="F26" s="16">
        <v>25000</v>
      </c>
      <c r="G26" s="16">
        <v>95000</v>
      </c>
      <c r="H26" s="16"/>
    </row>
    <row r="27" spans="1:8" ht="15.75">
      <c r="A27" s="41" t="s">
        <v>169</v>
      </c>
      <c r="B27" s="1">
        <v>753</v>
      </c>
      <c r="C27" s="36" t="s">
        <v>116</v>
      </c>
      <c r="D27" s="36" t="s">
        <v>109</v>
      </c>
      <c r="E27" s="36" t="s">
        <v>110</v>
      </c>
      <c r="F27" s="16">
        <v>1000</v>
      </c>
      <c r="G27" s="16"/>
      <c r="H27" s="16"/>
    </row>
    <row r="28" spans="1:8" ht="63">
      <c r="A28" s="81" t="s">
        <v>217</v>
      </c>
      <c r="B28" s="1"/>
      <c r="C28" s="9"/>
      <c r="D28" s="1"/>
      <c r="E28" s="1"/>
      <c r="F28" s="16"/>
      <c r="G28" s="16"/>
      <c r="H28" s="16"/>
    </row>
    <row r="29" spans="1:8" s="105" customFormat="1" ht="15.75">
      <c r="A29" s="106" t="s">
        <v>164</v>
      </c>
      <c r="B29" s="95">
        <v>753</v>
      </c>
      <c r="C29" s="98" t="s">
        <v>116</v>
      </c>
      <c r="D29" s="98" t="s">
        <v>109</v>
      </c>
      <c r="E29" s="98" t="s">
        <v>110</v>
      </c>
      <c r="F29" s="104">
        <f>SUM(F31:F43)</f>
        <v>10000</v>
      </c>
      <c r="G29" s="104">
        <f>SUM(G31:G43)</f>
        <v>16570.3</v>
      </c>
      <c r="H29" s="104"/>
    </row>
    <row r="30" spans="1:8" s="105" customFormat="1" ht="15.75">
      <c r="A30" s="101" t="s">
        <v>108</v>
      </c>
      <c r="B30" s="95"/>
      <c r="C30" s="96"/>
      <c r="D30" s="95"/>
      <c r="E30" s="95"/>
      <c r="F30" s="104"/>
      <c r="G30" s="104"/>
      <c r="H30" s="104"/>
    </row>
    <row r="31" spans="1:8" s="122" customFormat="1" ht="15.75">
      <c r="A31" s="108" t="s">
        <v>219</v>
      </c>
      <c r="B31" s="95">
        <v>753</v>
      </c>
      <c r="C31" s="98" t="s">
        <v>116</v>
      </c>
      <c r="D31" s="98" t="s">
        <v>109</v>
      </c>
      <c r="E31" s="98" t="s">
        <v>110</v>
      </c>
      <c r="F31" s="104">
        <v>950</v>
      </c>
      <c r="G31" s="104">
        <v>1578</v>
      </c>
      <c r="H31" s="104"/>
    </row>
    <row r="32" spans="1:8" s="122" customFormat="1" ht="30">
      <c r="A32" s="108" t="s">
        <v>220</v>
      </c>
      <c r="B32" s="95">
        <v>753</v>
      </c>
      <c r="C32" s="98" t="s">
        <v>116</v>
      </c>
      <c r="D32" s="98" t="s">
        <v>109</v>
      </c>
      <c r="E32" s="98" t="s">
        <v>110</v>
      </c>
      <c r="F32" s="104">
        <v>1700</v>
      </c>
      <c r="G32" s="104">
        <v>2829</v>
      </c>
      <c r="H32" s="104"/>
    </row>
    <row r="33" spans="1:8" s="122" customFormat="1" ht="15.75">
      <c r="A33" s="108" t="s">
        <v>221</v>
      </c>
      <c r="B33" s="95">
        <v>753</v>
      </c>
      <c r="C33" s="98" t="s">
        <v>116</v>
      </c>
      <c r="D33" s="98" t="s">
        <v>109</v>
      </c>
      <c r="E33" s="98" t="s">
        <v>110</v>
      </c>
      <c r="F33" s="104">
        <v>1125</v>
      </c>
      <c r="G33" s="104">
        <v>1861</v>
      </c>
      <c r="H33" s="104"/>
    </row>
    <row r="34" spans="1:8" s="122" customFormat="1" ht="15.75">
      <c r="A34" s="108" t="s">
        <v>222</v>
      </c>
      <c r="B34" s="95">
        <v>753</v>
      </c>
      <c r="C34" s="98" t="s">
        <v>116</v>
      </c>
      <c r="D34" s="98" t="s">
        <v>109</v>
      </c>
      <c r="E34" s="98" t="s">
        <v>110</v>
      </c>
      <c r="F34" s="104">
        <v>700</v>
      </c>
      <c r="G34" s="104">
        <v>1144</v>
      </c>
      <c r="H34" s="104"/>
    </row>
    <row r="35" spans="1:8" s="122" customFormat="1" ht="15.75">
      <c r="A35" s="108" t="s">
        <v>223</v>
      </c>
      <c r="B35" s="95">
        <v>753</v>
      </c>
      <c r="C35" s="98" t="s">
        <v>116</v>
      </c>
      <c r="D35" s="98" t="s">
        <v>109</v>
      </c>
      <c r="E35" s="98" t="s">
        <v>110</v>
      </c>
      <c r="F35" s="104">
        <v>260</v>
      </c>
      <c r="G35" s="104">
        <v>426</v>
      </c>
      <c r="H35" s="104"/>
    </row>
    <row r="36" spans="1:8" s="122" customFormat="1" ht="15.75">
      <c r="A36" s="108" t="s">
        <v>224</v>
      </c>
      <c r="B36" s="95">
        <v>753</v>
      </c>
      <c r="C36" s="98" t="s">
        <v>116</v>
      </c>
      <c r="D36" s="98" t="s">
        <v>109</v>
      </c>
      <c r="E36" s="98" t="s">
        <v>110</v>
      </c>
      <c r="F36" s="104">
        <v>610</v>
      </c>
      <c r="G36" s="104">
        <v>1025</v>
      </c>
      <c r="H36" s="104"/>
    </row>
    <row r="37" spans="1:8" s="122" customFormat="1" ht="15.75">
      <c r="A37" s="108" t="s">
        <v>225</v>
      </c>
      <c r="B37" s="95">
        <v>753</v>
      </c>
      <c r="C37" s="98" t="s">
        <v>116</v>
      </c>
      <c r="D37" s="98" t="s">
        <v>109</v>
      </c>
      <c r="E37" s="98" t="s">
        <v>110</v>
      </c>
      <c r="F37" s="104">
        <v>610</v>
      </c>
      <c r="G37" s="104">
        <v>1025</v>
      </c>
      <c r="H37" s="104"/>
    </row>
    <row r="38" spans="1:8" s="122" customFormat="1" ht="15.75">
      <c r="A38" s="108" t="s">
        <v>226</v>
      </c>
      <c r="B38" s="95">
        <v>753</v>
      </c>
      <c r="C38" s="98" t="s">
        <v>116</v>
      </c>
      <c r="D38" s="98" t="s">
        <v>109</v>
      </c>
      <c r="E38" s="98" t="s">
        <v>110</v>
      </c>
      <c r="F38" s="104">
        <v>1030</v>
      </c>
      <c r="G38" s="104">
        <v>1715</v>
      </c>
      <c r="H38" s="104"/>
    </row>
    <row r="39" spans="1:8" s="122" customFormat="1" ht="15.75">
      <c r="A39" s="108" t="s">
        <v>227</v>
      </c>
      <c r="B39" s="95">
        <v>753</v>
      </c>
      <c r="C39" s="98" t="s">
        <v>116</v>
      </c>
      <c r="D39" s="98" t="s">
        <v>109</v>
      </c>
      <c r="E39" s="98" t="s">
        <v>110</v>
      </c>
      <c r="F39" s="104">
        <v>610</v>
      </c>
      <c r="G39" s="104">
        <v>1025</v>
      </c>
      <c r="H39" s="104"/>
    </row>
    <row r="40" spans="1:8" s="122" customFormat="1" ht="15.75">
      <c r="A40" s="108" t="s">
        <v>228</v>
      </c>
      <c r="B40" s="95">
        <v>753</v>
      </c>
      <c r="C40" s="98" t="s">
        <v>116</v>
      </c>
      <c r="D40" s="98" t="s">
        <v>109</v>
      </c>
      <c r="E40" s="98" t="s">
        <v>110</v>
      </c>
      <c r="F40" s="104">
        <v>570</v>
      </c>
      <c r="G40" s="104">
        <v>934</v>
      </c>
      <c r="H40" s="104"/>
    </row>
    <row r="41" spans="1:8" s="122" customFormat="1" ht="15.75">
      <c r="A41" s="108" t="s">
        <v>229</v>
      </c>
      <c r="B41" s="95">
        <v>753</v>
      </c>
      <c r="C41" s="98" t="s">
        <v>116</v>
      </c>
      <c r="D41" s="98" t="s">
        <v>109</v>
      </c>
      <c r="E41" s="98" t="s">
        <v>110</v>
      </c>
      <c r="F41" s="104">
        <v>185</v>
      </c>
      <c r="G41" s="104">
        <v>306</v>
      </c>
      <c r="H41" s="104"/>
    </row>
    <row r="42" spans="1:8" s="122" customFormat="1" ht="30">
      <c r="A42" s="108" t="s">
        <v>230</v>
      </c>
      <c r="B42" s="95">
        <v>753</v>
      </c>
      <c r="C42" s="98" t="s">
        <v>116</v>
      </c>
      <c r="D42" s="98" t="s">
        <v>109</v>
      </c>
      <c r="E42" s="98" t="s">
        <v>110</v>
      </c>
      <c r="F42" s="104">
        <v>600</v>
      </c>
      <c r="G42" s="104">
        <v>1002.3</v>
      </c>
      <c r="H42" s="104"/>
    </row>
    <row r="43" spans="1:8" s="122" customFormat="1" ht="30">
      <c r="A43" s="108" t="s">
        <v>231</v>
      </c>
      <c r="B43" s="95">
        <v>753</v>
      </c>
      <c r="C43" s="98" t="s">
        <v>116</v>
      </c>
      <c r="D43" s="98" t="s">
        <v>109</v>
      </c>
      <c r="E43" s="98" t="s">
        <v>110</v>
      </c>
      <c r="F43" s="104">
        <v>1050</v>
      </c>
      <c r="G43" s="104">
        <v>1700</v>
      </c>
      <c r="H43" s="104"/>
    </row>
    <row r="44" spans="1:8" ht="78.75">
      <c r="A44" s="37" t="s">
        <v>103</v>
      </c>
      <c r="B44" s="3"/>
      <c r="C44" s="8"/>
      <c r="D44" s="3"/>
      <c r="E44" s="3"/>
      <c r="F44" s="17"/>
      <c r="G44" s="16"/>
      <c r="H44" s="16"/>
    </row>
    <row r="45" spans="1:7" s="105" customFormat="1" ht="18.75">
      <c r="A45" s="108" t="s">
        <v>142</v>
      </c>
      <c r="B45" s="95">
        <v>753</v>
      </c>
      <c r="C45" s="98" t="s">
        <v>116</v>
      </c>
      <c r="D45" s="98" t="s">
        <v>109</v>
      </c>
      <c r="E45" s="98" t="s">
        <v>110</v>
      </c>
      <c r="F45" s="104">
        <v>4540.8</v>
      </c>
      <c r="G45" s="104">
        <v>410.1</v>
      </c>
    </row>
    <row r="46" spans="1:8" s="105" customFormat="1" ht="18.75">
      <c r="A46" s="108" t="s">
        <v>202</v>
      </c>
      <c r="B46" s="95">
        <v>753</v>
      </c>
      <c r="C46" s="98" t="s">
        <v>116</v>
      </c>
      <c r="D46" s="98" t="s">
        <v>109</v>
      </c>
      <c r="E46" s="98" t="s">
        <v>110</v>
      </c>
      <c r="F46" s="104">
        <v>2013.2</v>
      </c>
      <c r="G46" s="104"/>
      <c r="H46" s="104"/>
    </row>
    <row r="47" spans="1:8" s="10" customFormat="1" ht="31.5">
      <c r="A47" s="43" t="s">
        <v>1</v>
      </c>
      <c r="B47" s="3"/>
      <c r="C47" s="8"/>
      <c r="D47" s="3"/>
      <c r="E47" s="3"/>
      <c r="F47" s="44"/>
      <c r="G47" s="44"/>
      <c r="H47" s="44"/>
    </row>
    <row r="48" spans="1:8" s="11" customFormat="1" ht="15.75">
      <c r="A48" s="6" t="s">
        <v>108</v>
      </c>
      <c r="B48" s="1"/>
      <c r="C48" s="9"/>
      <c r="D48" s="1"/>
      <c r="E48" s="1"/>
      <c r="F48" s="20"/>
      <c r="G48" s="20"/>
      <c r="H48" s="20"/>
    </row>
    <row r="49" spans="1:8" s="100" customFormat="1" ht="37.5">
      <c r="A49" s="106" t="s">
        <v>117</v>
      </c>
      <c r="B49" s="95">
        <v>753</v>
      </c>
      <c r="C49" s="98" t="s">
        <v>116</v>
      </c>
      <c r="D49" s="97" t="s">
        <v>115</v>
      </c>
      <c r="E49" s="98" t="s">
        <v>110</v>
      </c>
      <c r="F49" s="99">
        <v>13300</v>
      </c>
      <c r="G49" s="99"/>
      <c r="H49" s="99"/>
    </row>
    <row r="50" spans="1:8" s="109" customFormat="1" ht="37.5">
      <c r="A50" s="106" t="s">
        <v>254</v>
      </c>
      <c r="B50" s="95">
        <v>753</v>
      </c>
      <c r="C50" s="98" t="s">
        <v>116</v>
      </c>
      <c r="D50" s="97" t="s">
        <v>115</v>
      </c>
      <c r="E50" s="98" t="s">
        <v>110</v>
      </c>
      <c r="F50" s="99">
        <v>13600</v>
      </c>
      <c r="G50" s="99"/>
      <c r="H50" s="99"/>
    </row>
    <row r="51" spans="1:8" ht="15.75">
      <c r="A51" s="43" t="s">
        <v>149</v>
      </c>
      <c r="B51" s="3"/>
      <c r="C51" s="8" t="s">
        <v>118</v>
      </c>
      <c r="D51" s="3"/>
      <c r="E51" s="3"/>
      <c r="F51" s="17"/>
      <c r="G51" s="17"/>
      <c r="H51" s="17"/>
    </row>
    <row r="52" spans="1:9" ht="37.5">
      <c r="A52" s="35" t="s">
        <v>186</v>
      </c>
      <c r="B52" s="3"/>
      <c r="C52" s="8"/>
      <c r="D52" s="3"/>
      <c r="E52" s="3"/>
      <c r="F52" s="4"/>
      <c r="G52" s="4"/>
      <c r="H52" s="4"/>
      <c r="I52" s="59"/>
    </row>
    <row r="53" spans="1:8" ht="15.75">
      <c r="A53" s="35" t="s">
        <v>169</v>
      </c>
      <c r="B53" s="1">
        <v>750</v>
      </c>
      <c r="C53" s="36" t="s">
        <v>118</v>
      </c>
      <c r="D53" s="36" t="s">
        <v>109</v>
      </c>
      <c r="E53" s="36" t="s">
        <v>110</v>
      </c>
      <c r="F53" s="16">
        <v>100.3</v>
      </c>
      <c r="G53" s="16"/>
      <c r="H53" s="38"/>
    </row>
    <row r="54" spans="1:8" ht="31.5">
      <c r="A54" s="41" t="s">
        <v>95</v>
      </c>
      <c r="B54" s="1">
        <v>750</v>
      </c>
      <c r="C54" s="36" t="s">
        <v>118</v>
      </c>
      <c r="D54" s="36" t="s">
        <v>109</v>
      </c>
      <c r="E54" s="36" t="s">
        <v>110</v>
      </c>
      <c r="F54" s="18">
        <v>2000</v>
      </c>
      <c r="G54" s="18">
        <f>26000+5000</f>
        <v>31000</v>
      </c>
      <c r="H54" s="18">
        <f>57752.12-28000</f>
        <v>29752.120000000003</v>
      </c>
    </row>
    <row r="55" spans="1:8" s="11" customFormat="1" ht="31.5">
      <c r="A55" s="41" t="s">
        <v>91</v>
      </c>
      <c r="B55" s="1">
        <v>750</v>
      </c>
      <c r="C55" s="36" t="s">
        <v>118</v>
      </c>
      <c r="D55" s="36" t="s">
        <v>109</v>
      </c>
      <c r="E55" s="36" t="s">
        <v>110</v>
      </c>
      <c r="F55" s="18">
        <v>1234.1</v>
      </c>
      <c r="G55" s="18"/>
      <c r="H55" s="18"/>
    </row>
    <row r="56" spans="1:8" s="11" customFormat="1" ht="31.5">
      <c r="A56" s="41" t="s">
        <v>85</v>
      </c>
      <c r="B56" s="1">
        <v>750</v>
      </c>
      <c r="C56" s="36" t="s">
        <v>118</v>
      </c>
      <c r="D56" s="36" t="s">
        <v>109</v>
      </c>
      <c r="E56" s="36" t="s">
        <v>110</v>
      </c>
      <c r="F56" s="18">
        <f>11208.4-6000</f>
        <v>5208.4</v>
      </c>
      <c r="G56" s="18">
        <v>6000</v>
      </c>
      <c r="H56" s="18"/>
    </row>
    <row r="57" spans="1:8" s="11" customFormat="1" ht="31.5">
      <c r="A57" s="41" t="s">
        <v>187</v>
      </c>
      <c r="B57" s="1">
        <v>750</v>
      </c>
      <c r="C57" s="36" t="s">
        <v>118</v>
      </c>
      <c r="D57" s="36" t="s">
        <v>109</v>
      </c>
      <c r="E57" s="36" t="s">
        <v>110</v>
      </c>
      <c r="F57" s="16">
        <v>4965.5</v>
      </c>
      <c r="H57" s="18"/>
    </row>
    <row r="58" spans="1:8" s="11" customFormat="1" ht="37.5">
      <c r="A58" s="41" t="s">
        <v>249</v>
      </c>
      <c r="B58" s="1">
        <v>750</v>
      </c>
      <c r="C58" s="36" t="s">
        <v>118</v>
      </c>
      <c r="D58" s="36" t="s">
        <v>109</v>
      </c>
      <c r="E58" s="36" t="s">
        <v>110</v>
      </c>
      <c r="F58" s="16">
        <v>3000</v>
      </c>
      <c r="G58" s="16">
        <v>3800</v>
      </c>
      <c r="H58" s="16"/>
    </row>
    <row r="59" spans="1:9" ht="15.75">
      <c r="A59" s="43" t="s">
        <v>119</v>
      </c>
      <c r="B59" s="3"/>
      <c r="C59" s="8" t="s">
        <v>120</v>
      </c>
      <c r="D59" s="3"/>
      <c r="E59" s="3"/>
      <c r="F59" s="17">
        <f>SUM(F61:F128)-F61-F76-F93</f>
        <v>112600.4</v>
      </c>
      <c r="G59" s="17">
        <f>SUM(G61:G128)-G61-G90-G99-G101-G107-G128-G105</f>
        <v>399149</v>
      </c>
      <c r="H59" s="17">
        <f>SUM(H61:H128)-H61</f>
        <v>225700</v>
      </c>
      <c r="I59" s="59"/>
    </row>
    <row r="60" spans="1:8" s="13" customFormat="1" ht="15.75">
      <c r="A60" s="43" t="s">
        <v>121</v>
      </c>
      <c r="B60" s="1"/>
      <c r="C60" s="8" t="s">
        <v>122</v>
      </c>
      <c r="D60" s="1"/>
      <c r="E60" s="1"/>
      <c r="F60" s="44"/>
      <c r="G60" s="44"/>
      <c r="H60" s="44"/>
    </row>
    <row r="61" spans="1:9" s="13" customFormat="1" ht="31.5">
      <c r="A61" s="51" t="s">
        <v>251</v>
      </c>
      <c r="B61" s="1">
        <v>750</v>
      </c>
      <c r="C61" s="9" t="s">
        <v>122</v>
      </c>
      <c r="D61" s="36" t="s">
        <v>109</v>
      </c>
      <c r="E61" s="36" t="s">
        <v>110</v>
      </c>
      <c r="F61" s="44">
        <f>SUM(F63:F70)</f>
        <v>1138</v>
      </c>
      <c r="G61" s="44">
        <f>SUM(G63:G70)</f>
        <v>21649</v>
      </c>
      <c r="H61" s="44"/>
      <c r="I61" s="118"/>
    </row>
    <row r="62" spans="1:8" s="13" customFormat="1" ht="15.75">
      <c r="A62" s="6" t="s">
        <v>108</v>
      </c>
      <c r="B62" s="1"/>
      <c r="C62" s="9"/>
      <c r="D62" s="36"/>
      <c r="E62" s="18"/>
      <c r="F62" s="18"/>
      <c r="G62" s="18"/>
      <c r="H62" s="18"/>
    </row>
    <row r="63" spans="1:8" s="25" customFormat="1" ht="15.75">
      <c r="A63" s="41" t="s">
        <v>70</v>
      </c>
      <c r="B63" s="1">
        <v>750</v>
      </c>
      <c r="C63" s="9" t="s">
        <v>122</v>
      </c>
      <c r="D63" s="36" t="s">
        <v>109</v>
      </c>
      <c r="E63" s="36" t="s">
        <v>110</v>
      </c>
      <c r="F63" s="16"/>
      <c r="G63" s="73">
        <f>5348</f>
        <v>5348</v>
      </c>
      <c r="H63" s="73"/>
    </row>
    <row r="64" spans="1:8" s="25" customFormat="1" ht="15.75">
      <c r="A64" s="41" t="s">
        <v>169</v>
      </c>
      <c r="B64" s="1">
        <v>750</v>
      </c>
      <c r="C64" s="9" t="s">
        <v>122</v>
      </c>
      <c r="D64" s="36" t="s">
        <v>109</v>
      </c>
      <c r="E64" s="36" t="s">
        <v>110</v>
      </c>
      <c r="F64" s="16">
        <v>280</v>
      </c>
      <c r="G64" s="73"/>
      <c r="H64" s="73"/>
    </row>
    <row r="65" spans="1:8" s="25" customFormat="1" ht="15.75">
      <c r="A65" s="41" t="s">
        <v>71</v>
      </c>
      <c r="B65" s="41"/>
      <c r="C65" s="64"/>
      <c r="D65" s="63"/>
      <c r="E65" s="73"/>
      <c r="F65" s="16"/>
      <c r="G65" s="73">
        <f>2539</f>
        <v>2539</v>
      </c>
      <c r="H65" s="73"/>
    </row>
    <row r="66" spans="1:8" s="25" customFormat="1" ht="15.75">
      <c r="A66" s="41" t="s">
        <v>169</v>
      </c>
      <c r="B66" s="1">
        <v>750</v>
      </c>
      <c r="C66" s="9" t="s">
        <v>122</v>
      </c>
      <c r="D66" s="36" t="s">
        <v>109</v>
      </c>
      <c r="E66" s="36" t="s">
        <v>110</v>
      </c>
      <c r="F66" s="16">
        <v>134</v>
      </c>
      <c r="G66" s="73"/>
      <c r="H66" s="73"/>
    </row>
    <row r="67" spans="1:8" s="25" customFormat="1" ht="15.75">
      <c r="A67" s="41" t="s">
        <v>72</v>
      </c>
      <c r="B67" s="41"/>
      <c r="C67" s="64"/>
      <c r="D67" s="63"/>
      <c r="E67" s="73"/>
      <c r="F67" s="16"/>
      <c r="G67" s="73">
        <f>7066</f>
        <v>7066</v>
      </c>
      <c r="H67" s="73"/>
    </row>
    <row r="68" spans="1:8" s="25" customFormat="1" ht="15.75">
      <c r="A68" s="41" t="s">
        <v>169</v>
      </c>
      <c r="B68" s="1">
        <v>750</v>
      </c>
      <c r="C68" s="9" t="s">
        <v>122</v>
      </c>
      <c r="D68" s="36" t="s">
        <v>109</v>
      </c>
      <c r="E68" s="36" t="s">
        <v>110</v>
      </c>
      <c r="F68" s="16">
        <v>372</v>
      </c>
      <c r="G68" s="73"/>
      <c r="H68" s="73"/>
    </row>
    <row r="69" spans="1:8" s="25" customFormat="1" ht="15.75">
      <c r="A69" s="41" t="s">
        <v>73</v>
      </c>
      <c r="B69" s="41"/>
      <c r="C69" s="64"/>
      <c r="D69" s="63"/>
      <c r="E69" s="73"/>
      <c r="F69" s="16"/>
      <c r="G69" s="73">
        <f>6696</f>
        <v>6696</v>
      </c>
      <c r="H69" s="73"/>
    </row>
    <row r="70" spans="1:8" s="25" customFormat="1" ht="15.75">
      <c r="A70" s="41" t="s">
        <v>169</v>
      </c>
      <c r="B70" s="1">
        <v>750</v>
      </c>
      <c r="C70" s="9" t="s">
        <v>122</v>
      </c>
      <c r="D70" s="36" t="s">
        <v>109</v>
      </c>
      <c r="E70" s="36" t="s">
        <v>110</v>
      </c>
      <c r="F70" s="16">
        <v>352</v>
      </c>
      <c r="G70" s="73"/>
      <c r="H70" s="73"/>
    </row>
    <row r="71" spans="1:8" s="105" customFormat="1" ht="31.5">
      <c r="A71" s="106" t="s">
        <v>188</v>
      </c>
      <c r="B71" s="95">
        <v>750</v>
      </c>
      <c r="C71" s="96" t="s">
        <v>122</v>
      </c>
      <c r="D71" s="98" t="s">
        <v>109</v>
      </c>
      <c r="E71" s="98" t="s">
        <v>110</v>
      </c>
      <c r="F71" s="104">
        <f>18261.1-8000</f>
        <v>10261.099999999999</v>
      </c>
      <c r="G71" s="104">
        <v>8000</v>
      </c>
      <c r="H71" s="114"/>
    </row>
    <row r="72" spans="1:8" s="22" customFormat="1" ht="31.5">
      <c r="A72" s="5" t="s">
        <v>2</v>
      </c>
      <c r="B72" s="3"/>
      <c r="C72" s="8"/>
      <c r="D72" s="45"/>
      <c r="E72" s="46"/>
      <c r="F72" s="19"/>
      <c r="G72" s="19">
        <v>46300</v>
      </c>
      <c r="H72" s="19">
        <v>31400</v>
      </c>
    </row>
    <row r="73" spans="1:8" ht="15.75">
      <c r="A73" s="6" t="s">
        <v>108</v>
      </c>
      <c r="B73" s="1"/>
      <c r="C73" s="9"/>
      <c r="D73" s="42"/>
      <c r="E73" s="36"/>
      <c r="F73" s="20"/>
      <c r="G73" s="20"/>
      <c r="H73" s="20"/>
    </row>
    <row r="74" spans="1:8" ht="15.75">
      <c r="A74" s="41" t="s">
        <v>247</v>
      </c>
      <c r="B74" s="1"/>
      <c r="C74" s="9"/>
      <c r="D74" s="42"/>
      <c r="E74" s="42"/>
      <c r="F74" s="20"/>
      <c r="G74" s="20"/>
      <c r="H74" s="20"/>
    </row>
    <row r="75" spans="1:8" ht="15.75">
      <c r="A75" s="41" t="s">
        <v>108</v>
      </c>
      <c r="B75" s="3"/>
      <c r="C75" s="8"/>
      <c r="D75" s="3"/>
      <c r="E75" s="3"/>
      <c r="F75" s="20"/>
      <c r="G75" s="20"/>
      <c r="H75" s="20"/>
    </row>
    <row r="76" spans="1:8" ht="30">
      <c r="A76" s="41" t="s">
        <v>282</v>
      </c>
      <c r="B76" s="1"/>
      <c r="C76" s="9"/>
      <c r="D76" s="42"/>
      <c r="E76" s="36"/>
      <c r="F76" s="16">
        <f>SUM(F78:F82)</f>
        <v>21602</v>
      </c>
      <c r="G76" s="16"/>
      <c r="H76" s="16"/>
    </row>
    <row r="77" spans="1:8" ht="15.75">
      <c r="A77" s="6" t="s">
        <v>108</v>
      </c>
      <c r="B77" s="1"/>
      <c r="C77" s="9"/>
      <c r="D77" s="42"/>
      <c r="E77" s="36"/>
      <c r="F77" s="16"/>
      <c r="G77" s="16"/>
      <c r="H77" s="16"/>
    </row>
    <row r="78" spans="1:8" s="111" customFormat="1" ht="18.75">
      <c r="A78" s="103" t="s">
        <v>189</v>
      </c>
      <c r="B78" s="95">
        <v>750</v>
      </c>
      <c r="C78" s="96" t="s">
        <v>122</v>
      </c>
      <c r="D78" s="97" t="s">
        <v>115</v>
      </c>
      <c r="E78" s="98" t="s">
        <v>110</v>
      </c>
      <c r="F78" s="110">
        <v>968.2</v>
      </c>
      <c r="G78" s="110"/>
      <c r="H78" s="110"/>
    </row>
    <row r="79" spans="1:8" s="105" customFormat="1" ht="31.5">
      <c r="A79" s="106" t="s">
        <v>105</v>
      </c>
      <c r="B79" s="95">
        <v>750</v>
      </c>
      <c r="C79" s="96" t="s">
        <v>122</v>
      </c>
      <c r="D79" s="97" t="s">
        <v>115</v>
      </c>
      <c r="E79" s="98" t="s">
        <v>110</v>
      </c>
      <c r="F79" s="104">
        <v>9872</v>
      </c>
      <c r="G79" s="104"/>
      <c r="H79" s="104"/>
    </row>
    <row r="80" spans="1:8" s="105" customFormat="1" ht="31.5">
      <c r="A80" s="106" t="s">
        <v>283</v>
      </c>
      <c r="B80" s="95">
        <v>750</v>
      </c>
      <c r="C80" s="96" t="s">
        <v>122</v>
      </c>
      <c r="D80" s="97" t="s">
        <v>115</v>
      </c>
      <c r="E80" s="98" t="s">
        <v>110</v>
      </c>
      <c r="F80" s="104">
        <v>3528</v>
      </c>
      <c r="G80" s="104"/>
      <c r="H80" s="104"/>
    </row>
    <row r="81" spans="1:8" s="105" customFormat="1" ht="31.5">
      <c r="A81" s="106" t="s">
        <v>99</v>
      </c>
      <c r="B81" s="95">
        <v>750</v>
      </c>
      <c r="C81" s="96" t="s">
        <v>122</v>
      </c>
      <c r="D81" s="97" t="s">
        <v>115</v>
      </c>
      <c r="E81" s="98" t="s">
        <v>110</v>
      </c>
      <c r="F81" s="104">
        <v>7130</v>
      </c>
      <c r="G81" s="104"/>
      <c r="H81" s="104"/>
    </row>
    <row r="82" spans="1:8" s="111" customFormat="1" ht="18.75">
      <c r="A82" s="103" t="s">
        <v>100</v>
      </c>
      <c r="B82" s="95">
        <v>750</v>
      </c>
      <c r="C82" s="96" t="s">
        <v>122</v>
      </c>
      <c r="D82" s="97" t="s">
        <v>115</v>
      </c>
      <c r="E82" s="98" t="s">
        <v>110</v>
      </c>
      <c r="F82" s="112">
        <v>103.8</v>
      </c>
      <c r="G82" s="112"/>
      <c r="H82" s="112"/>
    </row>
    <row r="83" spans="1:8" s="10" customFormat="1" ht="31.5">
      <c r="A83" s="43" t="s">
        <v>1</v>
      </c>
      <c r="B83" s="1"/>
      <c r="C83" s="9"/>
      <c r="D83" s="42"/>
      <c r="E83" s="36"/>
      <c r="F83" s="44"/>
      <c r="G83" s="44">
        <v>168500</v>
      </c>
      <c r="H83" s="44">
        <v>111800</v>
      </c>
    </row>
    <row r="84" spans="1:8" s="10" customFormat="1" ht="31.5">
      <c r="A84" s="43" t="s">
        <v>6</v>
      </c>
      <c r="B84" s="1"/>
      <c r="C84" s="9"/>
      <c r="D84" s="42"/>
      <c r="E84" s="36"/>
      <c r="F84" s="44"/>
      <c r="G84" s="18"/>
      <c r="H84" s="44"/>
    </row>
    <row r="85" spans="1:8" s="10" customFormat="1" ht="15.75">
      <c r="A85" s="80" t="s">
        <v>108</v>
      </c>
      <c r="B85" s="1"/>
      <c r="C85" s="9"/>
      <c r="D85" s="1"/>
      <c r="E85" s="1"/>
      <c r="F85" s="18"/>
      <c r="G85" s="18"/>
      <c r="H85" s="1"/>
    </row>
    <row r="86" spans="1:8" s="100" customFormat="1" ht="18.75">
      <c r="A86" s="101" t="s">
        <v>261</v>
      </c>
      <c r="B86" s="95">
        <v>750</v>
      </c>
      <c r="C86" s="96" t="s">
        <v>122</v>
      </c>
      <c r="D86" s="97" t="s">
        <v>115</v>
      </c>
      <c r="E86" s="98" t="s">
        <v>110</v>
      </c>
      <c r="F86" s="102">
        <f>3079-875.7</f>
        <v>2203.3</v>
      </c>
      <c r="G86" s="99"/>
      <c r="H86" s="99"/>
    </row>
    <row r="87" spans="1:8" s="25" customFormat="1" ht="31.5">
      <c r="A87" s="43" t="s">
        <v>84</v>
      </c>
      <c r="B87" s="78"/>
      <c r="C87" s="78"/>
      <c r="D87" s="78"/>
      <c r="E87" s="78"/>
      <c r="F87" s="79"/>
      <c r="G87" s="79"/>
      <c r="H87" s="79"/>
    </row>
    <row r="88" spans="1:8" s="25" customFormat="1" ht="15">
      <c r="A88" s="80" t="s">
        <v>108</v>
      </c>
      <c r="B88" s="78"/>
      <c r="C88" s="78"/>
      <c r="D88" s="78"/>
      <c r="E88" s="78"/>
      <c r="F88" s="79"/>
      <c r="G88" s="79"/>
      <c r="H88" s="79"/>
    </row>
    <row r="89" spans="1:8" s="105" customFormat="1" ht="18.75">
      <c r="A89" s="101" t="s">
        <v>96</v>
      </c>
      <c r="B89" s="95"/>
      <c r="C89" s="96"/>
      <c r="D89" s="95"/>
      <c r="E89" s="104"/>
      <c r="F89" s="99"/>
      <c r="G89" s="104"/>
      <c r="H89" s="104"/>
    </row>
    <row r="90" spans="1:8" s="113" customFormat="1" ht="15.75">
      <c r="A90" s="106" t="s">
        <v>164</v>
      </c>
      <c r="B90" s="95">
        <v>750</v>
      </c>
      <c r="C90" s="96" t="s">
        <v>122</v>
      </c>
      <c r="D90" s="97" t="s">
        <v>115</v>
      </c>
      <c r="E90" s="98" t="s">
        <v>110</v>
      </c>
      <c r="F90" s="104">
        <v>2064</v>
      </c>
      <c r="G90" s="104">
        <f>2492.5+3178.2</f>
        <v>5670.7</v>
      </c>
      <c r="H90" s="104"/>
    </row>
    <row r="91" spans="1:8" s="22" customFormat="1" ht="47.25">
      <c r="A91" s="43" t="s">
        <v>92</v>
      </c>
      <c r="B91" s="3"/>
      <c r="C91" s="8"/>
      <c r="D91" s="45"/>
      <c r="E91" s="46"/>
      <c r="F91" s="44"/>
      <c r="G91" s="44">
        <v>63600</v>
      </c>
      <c r="H91" s="44">
        <v>41500</v>
      </c>
    </row>
    <row r="92" spans="1:8" ht="15.75">
      <c r="A92" s="41" t="s">
        <v>108</v>
      </c>
      <c r="B92" s="3"/>
      <c r="C92" s="8"/>
      <c r="D92" s="3"/>
      <c r="E92" s="3"/>
      <c r="F92" s="38"/>
      <c r="G92" s="38"/>
      <c r="H92" s="38"/>
    </row>
    <row r="93" spans="1:8" ht="45">
      <c r="A93" s="41" t="s">
        <v>246</v>
      </c>
      <c r="B93" s="1"/>
      <c r="C93" s="9"/>
      <c r="D93" s="42"/>
      <c r="E93" s="36"/>
      <c r="F93" s="16">
        <f>SUM(F95:F107)</f>
        <v>16565.4</v>
      </c>
      <c r="G93" s="16"/>
      <c r="H93" s="16"/>
    </row>
    <row r="94" spans="1:8" s="53" customFormat="1" ht="15.75">
      <c r="A94" s="6" t="s">
        <v>108</v>
      </c>
      <c r="B94" s="61"/>
      <c r="C94" s="61"/>
      <c r="D94" s="61"/>
      <c r="E94" s="62"/>
      <c r="F94" s="74"/>
      <c r="G94" s="74"/>
      <c r="H94" s="74"/>
    </row>
    <row r="95" spans="1:8" s="113" customFormat="1" ht="15.75">
      <c r="A95" s="106" t="s">
        <v>284</v>
      </c>
      <c r="B95" s="95">
        <v>743</v>
      </c>
      <c r="C95" s="96" t="s">
        <v>122</v>
      </c>
      <c r="D95" s="97" t="s">
        <v>115</v>
      </c>
      <c r="E95" s="98" t="s">
        <v>110</v>
      </c>
      <c r="F95" s="107">
        <v>420</v>
      </c>
      <c r="G95" s="107"/>
      <c r="H95" s="107"/>
    </row>
    <row r="96" spans="1:8" s="113" customFormat="1" ht="15.75">
      <c r="A96" s="106" t="s">
        <v>101</v>
      </c>
      <c r="B96" s="95">
        <v>743</v>
      </c>
      <c r="C96" s="96" t="s">
        <v>122</v>
      </c>
      <c r="D96" s="97" t="s">
        <v>115</v>
      </c>
      <c r="E96" s="98" t="s">
        <v>110</v>
      </c>
      <c r="F96" s="107">
        <v>4450</v>
      </c>
      <c r="G96" s="107"/>
      <c r="H96" s="107"/>
    </row>
    <row r="97" spans="1:8" s="113" customFormat="1" ht="31.5">
      <c r="A97" s="106" t="s">
        <v>285</v>
      </c>
      <c r="B97" s="95">
        <v>743</v>
      </c>
      <c r="C97" s="96" t="s">
        <v>122</v>
      </c>
      <c r="D97" s="97" t="s">
        <v>115</v>
      </c>
      <c r="E97" s="98" t="s">
        <v>110</v>
      </c>
      <c r="F97" s="107">
        <v>6230</v>
      </c>
      <c r="G97" s="107"/>
      <c r="H97" s="107"/>
    </row>
    <row r="98" spans="1:5" s="105" customFormat="1" ht="18.75">
      <c r="A98" s="101" t="s">
        <v>106</v>
      </c>
      <c r="B98" s="95"/>
      <c r="C98" s="96"/>
      <c r="D98" s="95"/>
      <c r="E98" s="104"/>
    </row>
    <row r="99" spans="1:8" s="113" customFormat="1" ht="15.75">
      <c r="A99" s="106" t="s">
        <v>164</v>
      </c>
      <c r="B99" s="95">
        <v>743</v>
      </c>
      <c r="C99" s="96" t="s">
        <v>122</v>
      </c>
      <c r="D99" s="97" t="s">
        <v>115</v>
      </c>
      <c r="E99" s="98" t="s">
        <v>110</v>
      </c>
      <c r="F99" s="99">
        <v>1900</v>
      </c>
      <c r="G99" s="99">
        <f>3849.1-1900</f>
        <v>1949.1</v>
      </c>
      <c r="H99" s="99"/>
    </row>
    <row r="100" spans="1:5" s="105" customFormat="1" ht="18.75">
      <c r="A100" s="101" t="s">
        <v>107</v>
      </c>
      <c r="B100" s="101"/>
      <c r="C100" s="101"/>
      <c r="D100" s="101"/>
      <c r="E100" s="104"/>
    </row>
    <row r="101" spans="1:8" s="113" customFormat="1" ht="15.75">
      <c r="A101" s="106" t="s">
        <v>164</v>
      </c>
      <c r="B101" s="95">
        <v>743</v>
      </c>
      <c r="C101" s="96" t="s">
        <v>122</v>
      </c>
      <c r="D101" s="97" t="s">
        <v>115</v>
      </c>
      <c r="E101" s="98" t="s">
        <v>110</v>
      </c>
      <c r="F101" s="99">
        <v>1000</v>
      </c>
      <c r="G101" s="99">
        <v>1070.7</v>
      </c>
      <c r="H101" s="99"/>
    </row>
    <row r="102" spans="1:5" s="105" customFormat="1" ht="18.75">
      <c r="A102" s="101" t="s">
        <v>97</v>
      </c>
      <c r="B102" s="101"/>
      <c r="C102" s="101"/>
      <c r="D102" s="101"/>
      <c r="E102" s="104"/>
    </row>
    <row r="103" spans="1:8" s="113" customFormat="1" ht="15.75">
      <c r="A103" s="106" t="s">
        <v>164</v>
      </c>
      <c r="B103" s="95">
        <v>743</v>
      </c>
      <c r="C103" s="96" t="s">
        <v>122</v>
      </c>
      <c r="D103" s="97" t="s">
        <v>115</v>
      </c>
      <c r="E103" s="98" t="s">
        <v>110</v>
      </c>
      <c r="F103" s="99">
        <v>495.4</v>
      </c>
      <c r="G103" s="99"/>
      <c r="H103" s="99"/>
    </row>
    <row r="104" spans="1:12" s="113" customFormat="1" ht="18.75">
      <c r="A104" s="101" t="s">
        <v>200</v>
      </c>
      <c r="B104" s="95"/>
      <c r="C104" s="96"/>
      <c r="D104" s="97"/>
      <c r="E104" s="98"/>
      <c r="F104" s="104"/>
      <c r="G104" s="99"/>
      <c r="H104" s="99"/>
      <c r="I104" s="99"/>
      <c r="J104" s="99"/>
      <c r="K104" s="110"/>
      <c r="L104" s="100"/>
    </row>
    <row r="105" spans="1:12" s="105" customFormat="1" ht="15.75">
      <c r="A105" s="106" t="s">
        <v>164</v>
      </c>
      <c r="B105" s="95">
        <v>743</v>
      </c>
      <c r="C105" s="96" t="s">
        <v>122</v>
      </c>
      <c r="D105" s="97" t="s">
        <v>115</v>
      </c>
      <c r="E105" s="98" t="s">
        <v>110</v>
      </c>
      <c r="F105" s="104">
        <v>640</v>
      </c>
      <c r="G105" s="99">
        <v>530</v>
      </c>
      <c r="H105" s="114"/>
      <c r="I105" s="104"/>
      <c r="J105" s="104"/>
      <c r="K105" s="110"/>
      <c r="L105" s="100"/>
    </row>
    <row r="106" spans="1:8" s="113" customFormat="1" ht="18.75">
      <c r="A106" s="101" t="s">
        <v>216</v>
      </c>
      <c r="B106" s="95"/>
      <c r="C106" s="96"/>
      <c r="D106" s="97"/>
      <c r="E106" s="98"/>
      <c r="F106" s="99"/>
      <c r="G106" s="99"/>
      <c r="H106" s="99"/>
    </row>
    <row r="107" spans="1:8" s="105" customFormat="1" ht="15.75">
      <c r="A107" s="106" t="s">
        <v>164</v>
      </c>
      <c r="B107" s="95">
        <v>743</v>
      </c>
      <c r="C107" s="96" t="s">
        <v>122</v>
      </c>
      <c r="D107" s="97" t="s">
        <v>115</v>
      </c>
      <c r="E107" s="98" t="s">
        <v>110</v>
      </c>
      <c r="F107" s="104">
        <v>1430</v>
      </c>
      <c r="G107" s="104">
        <f>2153.7+1501.2+1113-1430</f>
        <v>3337.8999999999996</v>
      </c>
      <c r="H107" s="104"/>
    </row>
    <row r="108" spans="1:8" s="25" customFormat="1" ht="47.25">
      <c r="A108" s="43" t="s">
        <v>3</v>
      </c>
      <c r="B108" s="1"/>
      <c r="C108" s="9"/>
      <c r="D108" s="42"/>
      <c r="E108" s="60"/>
      <c r="F108" s="47"/>
      <c r="G108" s="47">
        <v>91100</v>
      </c>
      <c r="H108" s="47">
        <v>41000</v>
      </c>
    </row>
    <row r="109" spans="1:8" s="25" customFormat="1" ht="15.75">
      <c r="A109" s="41" t="s">
        <v>108</v>
      </c>
      <c r="B109" s="1"/>
      <c r="C109" s="9"/>
      <c r="D109" s="42"/>
      <c r="E109" s="36"/>
      <c r="F109" s="27"/>
      <c r="G109" s="27"/>
      <c r="H109" s="27"/>
    </row>
    <row r="110" spans="1:9" s="53" customFormat="1" ht="31.5">
      <c r="A110" s="43" t="s">
        <v>257</v>
      </c>
      <c r="B110" s="54"/>
      <c r="C110" s="54"/>
      <c r="D110" s="54"/>
      <c r="E110" s="54"/>
      <c r="F110" s="54"/>
      <c r="G110" s="54"/>
      <c r="H110" s="54"/>
      <c r="I110" s="126"/>
    </row>
    <row r="111" spans="1:8" s="53" customFormat="1" ht="15.75">
      <c r="A111" s="35" t="s">
        <v>108</v>
      </c>
      <c r="B111" s="54"/>
      <c r="C111" s="54"/>
      <c r="D111" s="54"/>
      <c r="E111" s="54"/>
      <c r="F111" s="54"/>
      <c r="G111" s="54"/>
      <c r="H111" s="54"/>
    </row>
    <row r="112" spans="1:8" s="105" customFormat="1" ht="37.5">
      <c r="A112" s="103" t="s">
        <v>238</v>
      </c>
      <c r="B112" s="95">
        <v>750</v>
      </c>
      <c r="C112" s="96" t="s">
        <v>122</v>
      </c>
      <c r="D112" s="97" t="s">
        <v>115</v>
      </c>
      <c r="E112" s="98" t="s">
        <v>110</v>
      </c>
      <c r="F112" s="104">
        <v>4296.4</v>
      </c>
      <c r="G112" s="104"/>
      <c r="H112" s="104"/>
    </row>
    <row r="113" spans="1:8" s="111" customFormat="1" ht="37.5">
      <c r="A113" s="103" t="s">
        <v>140</v>
      </c>
      <c r="B113" s="95">
        <v>750</v>
      </c>
      <c r="C113" s="96" t="s">
        <v>122</v>
      </c>
      <c r="D113" s="97" t="s">
        <v>115</v>
      </c>
      <c r="E113" s="98" t="s">
        <v>110</v>
      </c>
      <c r="F113" s="104">
        <v>275.7</v>
      </c>
      <c r="G113" s="104"/>
      <c r="H113" s="104"/>
    </row>
    <row r="114" spans="1:8" s="111" customFormat="1" ht="37.5">
      <c r="A114" s="103" t="s">
        <v>141</v>
      </c>
      <c r="B114" s="95">
        <v>750</v>
      </c>
      <c r="C114" s="96" t="s">
        <v>122</v>
      </c>
      <c r="D114" s="97" t="s">
        <v>115</v>
      </c>
      <c r="E114" s="98" t="s">
        <v>110</v>
      </c>
      <c r="F114" s="104">
        <v>3464.7</v>
      </c>
      <c r="G114" s="104"/>
      <c r="H114" s="104"/>
    </row>
    <row r="115" spans="1:8" s="111" customFormat="1" ht="18.75">
      <c r="A115" s="103" t="s">
        <v>98</v>
      </c>
      <c r="B115" s="95">
        <v>750</v>
      </c>
      <c r="C115" s="96" t="s">
        <v>122</v>
      </c>
      <c r="D115" s="97" t="s">
        <v>115</v>
      </c>
      <c r="E115" s="98" t="s">
        <v>110</v>
      </c>
      <c r="F115" s="104">
        <v>2097.3</v>
      </c>
      <c r="G115" s="104"/>
      <c r="H115" s="104"/>
    </row>
    <row r="116" spans="1:8" s="113" customFormat="1" ht="18.75">
      <c r="A116" s="101" t="s">
        <v>190</v>
      </c>
      <c r="B116" s="95">
        <v>750</v>
      </c>
      <c r="C116" s="96" t="s">
        <v>122</v>
      </c>
      <c r="D116" s="97" t="s">
        <v>115</v>
      </c>
      <c r="E116" s="98" t="s">
        <v>110</v>
      </c>
      <c r="F116" s="99">
        <v>17329</v>
      </c>
      <c r="G116" s="99"/>
      <c r="H116" s="99"/>
    </row>
    <row r="117" spans="1:8" s="113" customFormat="1" ht="37.5">
      <c r="A117" s="101" t="s">
        <v>233</v>
      </c>
      <c r="B117" s="95">
        <v>750</v>
      </c>
      <c r="C117" s="96" t="s">
        <v>122</v>
      </c>
      <c r="D117" s="97" t="s">
        <v>115</v>
      </c>
      <c r="E117" s="98" t="s">
        <v>110</v>
      </c>
      <c r="F117" s="99">
        <v>5779</v>
      </c>
      <c r="G117" s="99"/>
      <c r="H117" s="99"/>
    </row>
    <row r="118" spans="1:8" s="113" customFormat="1" ht="18.75">
      <c r="A118" s="101" t="s">
        <v>42</v>
      </c>
      <c r="B118" s="95"/>
      <c r="C118" s="96"/>
      <c r="D118" s="97"/>
      <c r="E118" s="98"/>
      <c r="F118" s="99"/>
      <c r="G118" s="99"/>
      <c r="H118" s="99"/>
    </row>
    <row r="119" spans="1:8" s="113" customFormat="1" ht="15.75">
      <c r="A119" s="106" t="s">
        <v>164</v>
      </c>
      <c r="B119" s="95">
        <v>750</v>
      </c>
      <c r="C119" s="96" t="s">
        <v>122</v>
      </c>
      <c r="D119" s="97" t="s">
        <v>115</v>
      </c>
      <c r="E119" s="98" t="s">
        <v>110</v>
      </c>
      <c r="F119" s="99">
        <v>78.2</v>
      </c>
      <c r="G119" s="99"/>
      <c r="H119" s="99"/>
    </row>
    <row r="120" spans="1:8" s="113" customFormat="1" ht="18.75">
      <c r="A120" s="101" t="s">
        <v>104</v>
      </c>
      <c r="B120" s="95"/>
      <c r="C120" s="96"/>
      <c r="D120" s="97"/>
      <c r="E120" s="97"/>
      <c r="F120" s="99"/>
      <c r="G120" s="99"/>
      <c r="H120" s="99"/>
    </row>
    <row r="121" spans="1:8" s="113" customFormat="1" ht="15.75">
      <c r="A121" s="106" t="s">
        <v>164</v>
      </c>
      <c r="B121" s="95">
        <v>750</v>
      </c>
      <c r="C121" s="96" t="s">
        <v>122</v>
      </c>
      <c r="D121" s="97" t="s">
        <v>115</v>
      </c>
      <c r="E121" s="98" t="s">
        <v>110</v>
      </c>
      <c r="F121" s="99">
        <v>452.5</v>
      </c>
      <c r="G121" s="99"/>
      <c r="H121" s="99"/>
    </row>
    <row r="122" spans="1:8" s="113" customFormat="1" ht="37.5">
      <c r="A122" s="101" t="s">
        <v>39</v>
      </c>
      <c r="B122" s="95">
        <v>750</v>
      </c>
      <c r="C122" s="96" t="s">
        <v>122</v>
      </c>
      <c r="D122" s="97" t="s">
        <v>115</v>
      </c>
      <c r="E122" s="98" t="s">
        <v>110</v>
      </c>
      <c r="F122" s="107">
        <v>10572</v>
      </c>
      <c r="G122" s="107"/>
      <c r="H122" s="107"/>
    </row>
    <row r="123" spans="1:8" s="53" customFormat="1" ht="31.5">
      <c r="A123" s="5" t="s">
        <v>41</v>
      </c>
      <c r="B123" s="54"/>
      <c r="C123" s="54"/>
      <c r="D123" s="54"/>
      <c r="E123" s="55"/>
      <c r="F123" s="55"/>
      <c r="G123" s="55"/>
      <c r="H123" s="55"/>
    </row>
    <row r="124" spans="1:8" s="53" customFormat="1" ht="15.75">
      <c r="A124" s="6" t="s">
        <v>108</v>
      </c>
      <c r="B124" s="88"/>
      <c r="C124" s="88"/>
      <c r="D124" s="88"/>
      <c r="E124" s="55"/>
      <c r="F124" s="55"/>
      <c r="G124" s="55"/>
      <c r="H124" s="55"/>
    </row>
    <row r="125" spans="1:8" s="113" customFormat="1" ht="37.5">
      <c r="A125" s="101" t="s">
        <v>40</v>
      </c>
      <c r="B125" s="95">
        <v>750</v>
      </c>
      <c r="C125" s="96" t="s">
        <v>122</v>
      </c>
      <c r="D125" s="97" t="s">
        <v>115</v>
      </c>
      <c r="E125" s="98" t="s">
        <v>110</v>
      </c>
      <c r="F125" s="107">
        <v>12150</v>
      </c>
      <c r="G125" s="107"/>
      <c r="H125" s="107"/>
    </row>
    <row r="126" spans="1:8" s="113" customFormat="1" ht="15.75">
      <c r="A126" s="106" t="s">
        <v>164</v>
      </c>
      <c r="B126" s="95">
        <v>750</v>
      </c>
      <c r="C126" s="96" t="s">
        <v>122</v>
      </c>
      <c r="D126" s="97" t="s">
        <v>115</v>
      </c>
      <c r="E126" s="98" t="s">
        <v>110</v>
      </c>
      <c r="F126" s="107">
        <v>905</v>
      </c>
      <c r="G126" s="107"/>
      <c r="H126" s="107"/>
    </row>
    <row r="127" spans="1:8" s="113" customFormat="1" ht="37.5">
      <c r="A127" s="101" t="s">
        <v>199</v>
      </c>
      <c r="F127" s="107"/>
      <c r="G127" s="107"/>
      <c r="H127" s="107"/>
    </row>
    <row r="128" spans="1:8" s="109" customFormat="1" ht="15.75">
      <c r="A128" s="106" t="s">
        <v>164</v>
      </c>
      <c r="B128" s="95">
        <v>750</v>
      </c>
      <c r="C128" s="96" t="s">
        <v>122</v>
      </c>
      <c r="D128" s="97" t="s">
        <v>115</v>
      </c>
      <c r="E128" s="98" t="s">
        <v>110</v>
      </c>
      <c r="F128" s="99">
        <v>1366.8</v>
      </c>
      <c r="G128" s="99">
        <v>3189.1</v>
      </c>
      <c r="H128" s="99"/>
    </row>
    <row r="129" spans="1:8" ht="15.75">
      <c r="A129" s="3" t="s">
        <v>123</v>
      </c>
      <c r="B129" s="3"/>
      <c r="C129" s="8" t="s">
        <v>124</v>
      </c>
      <c r="D129" s="3"/>
      <c r="E129" s="3"/>
      <c r="F129" s="17">
        <f>SUM(F131:F143)</f>
        <v>3382.8</v>
      </c>
      <c r="G129" s="17">
        <f>SUM(G131:G143)</f>
        <v>41414.9</v>
      </c>
      <c r="H129" s="17">
        <f>SUM(H131:H143)</f>
        <v>90259.6</v>
      </c>
    </row>
    <row r="130" spans="1:9" ht="15.75">
      <c r="A130" s="43" t="s">
        <v>125</v>
      </c>
      <c r="B130" s="3"/>
      <c r="C130" s="8" t="s">
        <v>126</v>
      </c>
      <c r="D130" s="3"/>
      <c r="E130" s="3"/>
      <c r="F130" s="17"/>
      <c r="G130" s="17"/>
      <c r="H130" s="17"/>
      <c r="I130" s="59"/>
    </row>
    <row r="131" spans="1:8" s="21" customFormat="1" ht="18.75">
      <c r="A131" s="35" t="s">
        <v>178</v>
      </c>
      <c r="B131" s="1">
        <v>750</v>
      </c>
      <c r="C131" s="9" t="s">
        <v>126</v>
      </c>
      <c r="D131" s="36" t="s">
        <v>109</v>
      </c>
      <c r="E131" s="36" t="s">
        <v>110</v>
      </c>
      <c r="F131" s="38"/>
      <c r="G131" s="16">
        <v>16000</v>
      </c>
      <c r="H131" s="16">
        <f>53359.6-16000</f>
        <v>37359.6</v>
      </c>
    </row>
    <row r="132" spans="1:8" s="21" customFormat="1" ht="18.75">
      <c r="A132" s="41" t="s">
        <v>169</v>
      </c>
      <c r="B132" s="1">
        <v>750</v>
      </c>
      <c r="C132" s="9" t="s">
        <v>126</v>
      </c>
      <c r="D132" s="36" t="s">
        <v>109</v>
      </c>
      <c r="E132" s="36" t="s">
        <v>110</v>
      </c>
      <c r="F132" s="38"/>
      <c r="G132" s="16">
        <f>70</f>
        <v>70</v>
      </c>
      <c r="H132" s="38"/>
    </row>
    <row r="133" spans="1:8" s="21" customFormat="1" ht="18.75">
      <c r="A133" s="41" t="s">
        <v>179</v>
      </c>
      <c r="B133" s="1">
        <v>750</v>
      </c>
      <c r="C133" s="9" t="s">
        <v>126</v>
      </c>
      <c r="D133" s="36" t="s">
        <v>109</v>
      </c>
      <c r="E133" s="36" t="s">
        <v>110</v>
      </c>
      <c r="F133" s="38"/>
      <c r="G133" s="16">
        <v>9800</v>
      </c>
      <c r="H133" s="16"/>
    </row>
    <row r="134" spans="1:8" s="21" customFormat="1" ht="18.75">
      <c r="A134" s="41" t="s">
        <v>164</v>
      </c>
      <c r="B134" s="1">
        <v>750</v>
      </c>
      <c r="C134" s="9" t="s">
        <v>126</v>
      </c>
      <c r="D134" s="36" t="s">
        <v>109</v>
      </c>
      <c r="E134" s="36" t="s">
        <v>110</v>
      </c>
      <c r="F134" s="38"/>
      <c r="G134" s="16">
        <v>490</v>
      </c>
      <c r="H134" s="38"/>
    </row>
    <row r="135" spans="1:8" s="21" customFormat="1" ht="31.5">
      <c r="A135" s="41" t="s">
        <v>180</v>
      </c>
      <c r="B135" s="1">
        <v>750</v>
      </c>
      <c r="C135" s="9" t="s">
        <v>126</v>
      </c>
      <c r="D135" s="36" t="s">
        <v>109</v>
      </c>
      <c r="E135" s="36" t="s">
        <v>110</v>
      </c>
      <c r="F135" s="38"/>
      <c r="G135" s="16">
        <v>5054.9</v>
      </c>
      <c r="H135" s="38"/>
    </row>
    <row r="136" spans="1:8" s="21" customFormat="1" ht="18.75">
      <c r="A136" s="41" t="s">
        <v>169</v>
      </c>
      <c r="B136" s="1">
        <v>750</v>
      </c>
      <c r="C136" s="9" t="s">
        <v>126</v>
      </c>
      <c r="D136" s="36" t="s">
        <v>109</v>
      </c>
      <c r="E136" s="36" t="s">
        <v>110</v>
      </c>
      <c r="F136" s="16">
        <v>50</v>
      </c>
      <c r="G136" s="16"/>
      <c r="H136" s="38"/>
    </row>
    <row r="137" spans="1:8" ht="31.5">
      <c r="A137" s="41" t="s">
        <v>210</v>
      </c>
      <c r="B137" s="1"/>
      <c r="C137" s="9"/>
      <c r="D137" s="36"/>
      <c r="E137" s="36"/>
      <c r="F137" s="16"/>
      <c r="G137" s="16"/>
      <c r="H137" s="16"/>
    </row>
    <row r="138" spans="1:8" ht="15.75">
      <c r="A138" s="41" t="s">
        <v>164</v>
      </c>
      <c r="B138" s="1">
        <v>750</v>
      </c>
      <c r="C138" s="9" t="s">
        <v>126</v>
      </c>
      <c r="D138" s="36" t="s">
        <v>109</v>
      </c>
      <c r="E138" s="36" t="s">
        <v>110</v>
      </c>
      <c r="F138" s="16">
        <v>2000</v>
      </c>
      <c r="G138" s="16">
        <v>3000</v>
      </c>
      <c r="H138" s="38"/>
    </row>
    <row r="139" spans="1:8" ht="47.25">
      <c r="A139" s="43" t="s">
        <v>4</v>
      </c>
      <c r="B139" s="3"/>
      <c r="C139" s="8"/>
      <c r="D139" s="3"/>
      <c r="E139" s="3"/>
      <c r="F139" s="17"/>
      <c r="G139" s="17">
        <v>7000</v>
      </c>
      <c r="H139" s="17">
        <v>52900</v>
      </c>
    </row>
    <row r="140" spans="1:8" s="123" customFormat="1" ht="37.5">
      <c r="A140" s="103" t="s">
        <v>218</v>
      </c>
      <c r="B140" s="95"/>
      <c r="C140" s="96"/>
      <c r="D140" s="95"/>
      <c r="E140" s="98"/>
      <c r="F140" s="104"/>
      <c r="G140" s="104"/>
      <c r="H140" s="104"/>
    </row>
    <row r="141" spans="1:8" s="123" customFormat="1" ht="18.75">
      <c r="A141" s="103" t="s">
        <v>169</v>
      </c>
      <c r="B141" s="95">
        <v>750</v>
      </c>
      <c r="C141" s="96" t="s">
        <v>126</v>
      </c>
      <c r="D141" s="95">
        <v>1004800</v>
      </c>
      <c r="E141" s="98" t="s">
        <v>110</v>
      </c>
      <c r="F141" s="104">
        <v>432.8</v>
      </c>
      <c r="G141" s="104"/>
      <c r="H141" s="114"/>
    </row>
    <row r="142" spans="1:8" s="105" customFormat="1" ht="37.5">
      <c r="A142" s="106" t="s">
        <v>288</v>
      </c>
      <c r="B142" s="95">
        <v>750</v>
      </c>
      <c r="C142" s="96" t="s">
        <v>126</v>
      </c>
      <c r="D142" s="95">
        <v>1004800</v>
      </c>
      <c r="E142" s="98" t="s">
        <v>110</v>
      </c>
      <c r="F142" s="104">
        <v>700</v>
      </c>
      <c r="G142" s="104"/>
      <c r="H142" s="104"/>
    </row>
    <row r="143" spans="1:8" s="105" customFormat="1" ht="15.75">
      <c r="A143" s="106" t="s">
        <v>164</v>
      </c>
      <c r="B143" s="95">
        <v>750</v>
      </c>
      <c r="C143" s="96" t="s">
        <v>126</v>
      </c>
      <c r="D143" s="95">
        <v>1004800</v>
      </c>
      <c r="E143" s="98" t="s">
        <v>110</v>
      </c>
      <c r="F143" s="104">
        <v>200</v>
      </c>
      <c r="G143" s="104"/>
      <c r="H143" s="104"/>
    </row>
    <row r="144" spans="1:8" ht="15.75">
      <c r="A144" s="3" t="s">
        <v>16</v>
      </c>
      <c r="B144" s="3"/>
      <c r="C144" s="8" t="s">
        <v>128</v>
      </c>
      <c r="D144" s="3"/>
      <c r="E144" s="3"/>
      <c r="F144" s="17">
        <f>SUM(F147:F154)</f>
        <v>49700.4</v>
      </c>
      <c r="G144" s="17">
        <f>SUM(G146:G154)</f>
        <v>85332.7</v>
      </c>
      <c r="H144" s="17">
        <f>SUM(H146:H154)</f>
        <v>78880</v>
      </c>
    </row>
    <row r="145" spans="1:8" ht="15.75">
      <c r="A145" s="43" t="s">
        <v>129</v>
      </c>
      <c r="B145" s="3"/>
      <c r="C145" s="8" t="s">
        <v>130</v>
      </c>
      <c r="D145" s="3"/>
      <c r="E145" s="3"/>
      <c r="F145" s="17"/>
      <c r="G145" s="17"/>
      <c r="H145" s="17"/>
    </row>
    <row r="146" spans="1:8" ht="15.75">
      <c r="A146" s="6" t="s">
        <v>158</v>
      </c>
      <c r="B146" s="1"/>
      <c r="C146" s="9"/>
      <c r="D146" s="36"/>
      <c r="E146" s="36"/>
      <c r="F146" s="16"/>
      <c r="G146" s="16"/>
      <c r="H146" s="16"/>
    </row>
    <row r="147" spans="1:9" s="105" customFormat="1" ht="37.5">
      <c r="A147" s="106" t="s">
        <v>278</v>
      </c>
      <c r="B147" s="95">
        <v>750</v>
      </c>
      <c r="C147" s="96" t="s">
        <v>130</v>
      </c>
      <c r="D147" s="98" t="s">
        <v>168</v>
      </c>
      <c r="E147" s="98" t="s">
        <v>110</v>
      </c>
      <c r="F147" s="104">
        <v>10000</v>
      </c>
      <c r="G147" s="104">
        <f>22058.7-3000-7000</f>
        <v>12058.7</v>
      </c>
      <c r="H147" s="104"/>
      <c r="I147" s="127"/>
    </row>
    <row r="148" spans="1:8" s="105" customFormat="1" ht="31.5">
      <c r="A148" s="106" t="s">
        <v>203</v>
      </c>
      <c r="B148" s="95">
        <v>750</v>
      </c>
      <c r="C148" s="96" t="s">
        <v>130</v>
      </c>
      <c r="D148" s="98" t="s">
        <v>109</v>
      </c>
      <c r="E148" s="98" t="s">
        <v>110</v>
      </c>
      <c r="F148" s="104"/>
      <c r="G148" s="104"/>
      <c r="H148" s="104">
        <v>52630</v>
      </c>
    </row>
    <row r="149" spans="1:8" s="105" customFormat="1" ht="15.75">
      <c r="A149" s="106" t="s">
        <v>164</v>
      </c>
      <c r="B149" s="95">
        <v>750</v>
      </c>
      <c r="C149" s="96" t="s">
        <v>130</v>
      </c>
      <c r="D149" s="98" t="s">
        <v>109</v>
      </c>
      <c r="E149" s="98" t="s">
        <v>110</v>
      </c>
      <c r="F149" s="104">
        <v>31580</v>
      </c>
      <c r="G149" s="104">
        <v>52630</v>
      </c>
      <c r="H149" s="121"/>
    </row>
    <row r="150" spans="1:8" ht="31.5">
      <c r="A150" s="41" t="s">
        <v>64</v>
      </c>
      <c r="B150" s="1">
        <v>750</v>
      </c>
      <c r="C150" s="9" t="s">
        <v>130</v>
      </c>
      <c r="D150" s="36" t="s">
        <v>168</v>
      </c>
      <c r="E150" s="36" t="s">
        <v>110</v>
      </c>
      <c r="F150" s="16"/>
      <c r="G150" s="16"/>
      <c r="H150" s="16">
        <v>3000</v>
      </c>
    </row>
    <row r="151" spans="1:8" ht="47.25">
      <c r="A151" s="41" t="s">
        <v>239</v>
      </c>
      <c r="B151" s="1">
        <v>750</v>
      </c>
      <c r="C151" s="9" t="s">
        <v>130</v>
      </c>
      <c r="D151" s="36" t="s">
        <v>168</v>
      </c>
      <c r="E151" s="36" t="s">
        <v>110</v>
      </c>
      <c r="F151" s="16"/>
      <c r="G151" s="16"/>
      <c r="H151" s="16">
        <v>7500</v>
      </c>
    </row>
    <row r="152" spans="1:8" s="105" customFormat="1" ht="37.5">
      <c r="A152" s="106" t="s">
        <v>279</v>
      </c>
      <c r="B152" s="95">
        <v>750</v>
      </c>
      <c r="C152" s="96" t="s">
        <v>130</v>
      </c>
      <c r="D152" s="98" t="s">
        <v>168</v>
      </c>
      <c r="E152" s="98" t="s">
        <v>110</v>
      </c>
      <c r="F152" s="104">
        <v>3420</v>
      </c>
      <c r="G152" s="104">
        <v>13244</v>
      </c>
      <c r="H152" s="104">
        <v>15750</v>
      </c>
    </row>
    <row r="153" spans="1:8" ht="15.75">
      <c r="A153" s="41" t="s">
        <v>234</v>
      </c>
      <c r="B153" s="1">
        <v>750</v>
      </c>
      <c r="C153" s="9" t="s">
        <v>130</v>
      </c>
      <c r="D153" s="36" t="s">
        <v>168</v>
      </c>
      <c r="E153" s="36" t="s">
        <v>110</v>
      </c>
      <c r="F153" s="16">
        <v>3300</v>
      </c>
      <c r="G153" s="16">
        <v>6000</v>
      </c>
      <c r="H153" s="2"/>
    </row>
    <row r="154" spans="1:8" ht="37.5">
      <c r="A154" s="41" t="s">
        <v>181</v>
      </c>
      <c r="B154" s="1">
        <v>750</v>
      </c>
      <c r="C154" s="9" t="s">
        <v>130</v>
      </c>
      <c r="D154" s="36" t="s">
        <v>109</v>
      </c>
      <c r="E154" s="36" t="s">
        <v>110</v>
      </c>
      <c r="F154" s="16">
        <f>2800.4-1400</f>
        <v>1400.4</v>
      </c>
      <c r="G154" s="16">
        <v>1400</v>
      </c>
      <c r="H154" s="16"/>
    </row>
    <row r="155" spans="1:9" ht="15.75">
      <c r="A155" s="40" t="s">
        <v>18</v>
      </c>
      <c r="B155" s="3"/>
      <c r="C155" s="8" t="s">
        <v>132</v>
      </c>
      <c r="D155" s="3"/>
      <c r="E155" s="3"/>
      <c r="F155" s="17">
        <f>SUM(F157:F170)</f>
        <v>50452.9</v>
      </c>
      <c r="G155" s="17">
        <f>SUM(G157:G170)</f>
        <v>135966.74</v>
      </c>
      <c r="H155" s="17">
        <f>SUM(H157:H170)</f>
        <v>77300</v>
      </c>
      <c r="I155" s="59"/>
    </row>
    <row r="156" spans="1:8" ht="15.75">
      <c r="A156" s="37" t="s">
        <v>133</v>
      </c>
      <c r="B156" s="3"/>
      <c r="C156" s="8" t="s">
        <v>134</v>
      </c>
      <c r="D156" s="3"/>
      <c r="E156" s="3"/>
      <c r="F156" s="17"/>
      <c r="G156" s="17"/>
      <c r="H156" s="17"/>
    </row>
    <row r="157" spans="1:8" ht="18.75">
      <c r="A157" s="41" t="s">
        <v>182</v>
      </c>
      <c r="B157" s="1">
        <v>750</v>
      </c>
      <c r="C157" s="9" t="s">
        <v>134</v>
      </c>
      <c r="D157" s="36" t="s">
        <v>109</v>
      </c>
      <c r="E157" s="36" t="s">
        <v>110</v>
      </c>
      <c r="F157" s="16">
        <f>51640.6-20000</f>
        <v>31640.6</v>
      </c>
      <c r="G157" s="16">
        <v>20000</v>
      </c>
      <c r="H157" s="16"/>
    </row>
    <row r="158" spans="1:8" ht="31.5">
      <c r="A158" s="41" t="s">
        <v>213</v>
      </c>
      <c r="B158" s="1">
        <v>750</v>
      </c>
      <c r="C158" s="36" t="s">
        <v>134</v>
      </c>
      <c r="D158" s="36" t="s">
        <v>109</v>
      </c>
      <c r="E158" s="36" t="s">
        <v>110</v>
      </c>
      <c r="F158" s="16"/>
      <c r="G158" s="16">
        <v>50000</v>
      </c>
      <c r="H158" s="16">
        <v>50000</v>
      </c>
    </row>
    <row r="159" spans="1:8" ht="15.75">
      <c r="A159" s="41" t="s">
        <v>164</v>
      </c>
      <c r="B159" s="1">
        <v>750</v>
      </c>
      <c r="C159" s="36" t="s">
        <v>134</v>
      </c>
      <c r="D159" s="36" t="s">
        <v>109</v>
      </c>
      <c r="E159" s="36" t="s">
        <v>110</v>
      </c>
      <c r="F159" s="16">
        <f>4512.3-3000</f>
        <v>1512.3000000000002</v>
      </c>
      <c r="G159" s="16">
        <v>3000</v>
      </c>
      <c r="H159" s="16"/>
    </row>
    <row r="160" spans="1:8" ht="31.5">
      <c r="A160" s="41" t="s">
        <v>102</v>
      </c>
      <c r="B160" s="1">
        <v>750</v>
      </c>
      <c r="C160" s="36" t="s">
        <v>134</v>
      </c>
      <c r="D160" s="36" t="s">
        <v>109</v>
      </c>
      <c r="E160" s="36" t="s">
        <v>110</v>
      </c>
      <c r="F160" s="16">
        <v>10000</v>
      </c>
      <c r="G160" s="16">
        <f>41992.3-24290.2+14290.2</f>
        <v>31992.300000000003</v>
      </c>
      <c r="H160" s="16"/>
    </row>
    <row r="161" spans="1:8" ht="31.5">
      <c r="A161" s="41" t="s">
        <v>183</v>
      </c>
      <c r="B161" s="1"/>
      <c r="C161" s="9"/>
      <c r="D161" s="36"/>
      <c r="E161" s="36"/>
      <c r="F161" s="16"/>
      <c r="G161" s="16"/>
      <c r="H161" s="16"/>
    </row>
    <row r="162" spans="1:8" ht="15.75">
      <c r="A162" s="41" t="s">
        <v>164</v>
      </c>
      <c r="B162" s="1">
        <v>750</v>
      </c>
      <c r="C162" s="9" t="s">
        <v>134</v>
      </c>
      <c r="D162" s="36" t="s">
        <v>109</v>
      </c>
      <c r="E162" s="36" t="s">
        <v>110</v>
      </c>
      <c r="F162" s="38"/>
      <c r="G162" s="16">
        <v>374.44</v>
      </c>
      <c r="H162" s="16"/>
    </row>
    <row r="163" spans="1:8" s="21" customFormat="1" ht="18.75">
      <c r="A163" s="41" t="s">
        <v>232</v>
      </c>
      <c r="B163" s="1"/>
      <c r="C163" s="9"/>
      <c r="D163" s="36"/>
      <c r="E163" s="36"/>
      <c r="H163" s="89"/>
    </row>
    <row r="164" spans="1:8" ht="15.75">
      <c r="A164" s="41" t="s">
        <v>164</v>
      </c>
      <c r="B164" s="1">
        <v>750</v>
      </c>
      <c r="C164" s="9" t="s">
        <v>134</v>
      </c>
      <c r="D164" s="36" t="s">
        <v>109</v>
      </c>
      <c r="E164" s="36" t="s">
        <v>110</v>
      </c>
      <c r="F164" s="16">
        <v>300</v>
      </c>
      <c r="G164" s="16">
        <v>600</v>
      </c>
      <c r="H164" s="38"/>
    </row>
    <row r="165" spans="1:8" s="21" customFormat="1" ht="18.75">
      <c r="A165" s="6" t="s">
        <v>212</v>
      </c>
      <c r="B165" s="1">
        <v>750</v>
      </c>
      <c r="C165" s="9" t="s">
        <v>134</v>
      </c>
      <c r="D165" s="36" t="s">
        <v>109</v>
      </c>
      <c r="E165" s="36" t="s">
        <v>110</v>
      </c>
      <c r="F165" s="16"/>
      <c r="G165" s="16">
        <v>23000</v>
      </c>
      <c r="H165" s="16">
        <v>23000</v>
      </c>
    </row>
    <row r="166" spans="1:8" ht="55.5" customHeight="1">
      <c r="A166" s="37" t="s">
        <v>4</v>
      </c>
      <c r="B166" s="3"/>
      <c r="C166" s="8"/>
      <c r="D166" s="3"/>
      <c r="E166" s="3"/>
      <c r="F166" s="17"/>
      <c r="G166" s="17">
        <v>7000</v>
      </c>
      <c r="H166" s="17">
        <v>4300</v>
      </c>
    </row>
    <row r="167" spans="1:8" ht="15.75">
      <c r="A167" s="48" t="s">
        <v>108</v>
      </c>
      <c r="B167" s="3"/>
      <c r="C167" s="8"/>
      <c r="D167" s="3"/>
      <c r="E167" s="3"/>
      <c r="F167" s="17"/>
      <c r="G167" s="17"/>
      <c r="H167" s="17"/>
    </row>
    <row r="168" spans="1:8" s="105" customFormat="1" ht="41.25" customHeight="1">
      <c r="A168" s="106" t="s">
        <v>204</v>
      </c>
      <c r="B168" s="95">
        <v>750</v>
      </c>
      <c r="C168" s="98" t="s">
        <v>134</v>
      </c>
      <c r="D168" s="98" t="s">
        <v>115</v>
      </c>
      <c r="E168" s="98" t="s">
        <v>110</v>
      </c>
      <c r="F168" s="104">
        <v>600</v>
      </c>
      <c r="G168" s="104"/>
      <c r="H168" s="104"/>
    </row>
    <row r="169" spans="1:8" s="105" customFormat="1" ht="37.5" customHeight="1">
      <c r="A169" s="106" t="s">
        <v>205</v>
      </c>
      <c r="B169" s="95">
        <v>750</v>
      </c>
      <c r="C169" s="98" t="s">
        <v>134</v>
      </c>
      <c r="D169" s="98" t="s">
        <v>115</v>
      </c>
      <c r="E169" s="98" t="s">
        <v>110</v>
      </c>
      <c r="F169" s="104">
        <v>2500</v>
      </c>
      <c r="G169" s="104"/>
      <c r="H169" s="104"/>
    </row>
    <row r="170" spans="1:8" s="113" customFormat="1" ht="43.5" customHeight="1">
      <c r="A170" s="103" t="s">
        <v>93</v>
      </c>
      <c r="B170" s="95">
        <v>750</v>
      </c>
      <c r="C170" s="98" t="s">
        <v>134</v>
      </c>
      <c r="D170" s="98" t="s">
        <v>115</v>
      </c>
      <c r="E170" s="98" t="s">
        <v>110</v>
      </c>
      <c r="F170" s="107">
        <v>3900</v>
      </c>
      <c r="G170" s="107"/>
      <c r="H170" s="107"/>
    </row>
    <row r="171" spans="1:8" ht="15.75">
      <c r="A171" s="3" t="s">
        <v>17</v>
      </c>
      <c r="B171" s="1"/>
      <c r="C171" s="8" t="s">
        <v>148</v>
      </c>
      <c r="D171" s="36"/>
      <c r="E171" s="36"/>
      <c r="F171" s="17">
        <f>SUM(F173:F190)</f>
        <v>29343.25</v>
      </c>
      <c r="G171" s="17">
        <f>SUM(G173:G190)</f>
        <v>96248.45</v>
      </c>
      <c r="H171" s="17">
        <f>SUM(H173:H190)</f>
        <v>371933.2</v>
      </c>
    </row>
    <row r="172" spans="1:8" s="21" customFormat="1" ht="18.75">
      <c r="A172" s="48" t="s">
        <v>108</v>
      </c>
      <c r="B172" s="1"/>
      <c r="C172" s="8"/>
      <c r="F172" s="16"/>
      <c r="G172" s="16"/>
      <c r="H172" s="16"/>
    </row>
    <row r="173" spans="1:8" s="105" customFormat="1" ht="75">
      <c r="A173" s="101" t="s">
        <v>297</v>
      </c>
      <c r="B173" s="95">
        <v>750</v>
      </c>
      <c r="C173" s="96" t="s">
        <v>19</v>
      </c>
      <c r="D173" s="98" t="s">
        <v>109</v>
      </c>
      <c r="E173" s="98" t="s">
        <v>110</v>
      </c>
      <c r="F173" s="104"/>
      <c r="G173" s="104"/>
      <c r="H173" s="104">
        <f>312000*0.3</f>
        <v>93600</v>
      </c>
    </row>
    <row r="174" spans="1:8" s="105" customFormat="1" ht="15.75">
      <c r="A174" s="101" t="s">
        <v>164</v>
      </c>
      <c r="B174" s="95">
        <v>750</v>
      </c>
      <c r="C174" s="96" t="s">
        <v>19</v>
      </c>
      <c r="D174" s="98" t="s">
        <v>109</v>
      </c>
      <c r="E174" s="98" t="s">
        <v>110</v>
      </c>
      <c r="F174" s="104">
        <f>5865.8/2</f>
        <v>2932.9</v>
      </c>
      <c r="G174" s="104">
        <f>5865.8/2</f>
        <v>2932.9</v>
      </c>
      <c r="H174" s="104"/>
    </row>
    <row r="175" spans="1:8" s="105" customFormat="1" ht="56.25">
      <c r="A175" s="101" t="s">
        <v>298</v>
      </c>
      <c r="B175" s="95">
        <v>750</v>
      </c>
      <c r="C175" s="96" t="s">
        <v>19</v>
      </c>
      <c r="D175" s="98" t="s">
        <v>109</v>
      </c>
      <c r="E175" s="98" t="s">
        <v>110</v>
      </c>
      <c r="F175" s="104"/>
      <c r="G175" s="104"/>
      <c r="H175" s="104">
        <f>192000*0.3</f>
        <v>57600</v>
      </c>
    </row>
    <row r="176" spans="1:8" s="105" customFormat="1" ht="15.75">
      <c r="A176" s="101" t="s">
        <v>164</v>
      </c>
      <c r="B176" s="95">
        <v>750</v>
      </c>
      <c r="C176" s="96" t="s">
        <v>19</v>
      </c>
      <c r="D176" s="98" t="s">
        <v>109</v>
      </c>
      <c r="E176" s="98" t="s">
        <v>110</v>
      </c>
      <c r="F176" s="104">
        <f>3996.4/2</f>
        <v>1998.2</v>
      </c>
      <c r="G176" s="104">
        <f>3996.4/2</f>
        <v>1998.2</v>
      </c>
      <c r="H176" s="104"/>
    </row>
    <row r="177" spans="1:8" s="105" customFormat="1" ht="75">
      <c r="A177" s="101" t="s">
        <v>299</v>
      </c>
      <c r="B177" s="95">
        <v>750</v>
      </c>
      <c r="C177" s="96" t="s">
        <v>19</v>
      </c>
      <c r="D177" s="98" t="s">
        <v>109</v>
      </c>
      <c r="E177" s="98" t="s">
        <v>110</v>
      </c>
      <c r="F177" s="104"/>
      <c r="G177" s="104"/>
      <c r="H177" s="104">
        <f>450000*0.3</f>
        <v>135000</v>
      </c>
    </row>
    <row r="178" spans="1:8" s="105" customFormat="1" ht="15.75">
      <c r="A178" s="101" t="s">
        <v>164</v>
      </c>
      <c r="B178" s="95">
        <v>750</v>
      </c>
      <c r="C178" s="96" t="s">
        <v>19</v>
      </c>
      <c r="D178" s="98" t="s">
        <v>109</v>
      </c>
      <c r="E178" s="98" t="s">
        <v>110</v>
      </c>
      <c r="F178" s="104">
        <f>6821.5/2</f>
        <v>3410.75</v>
      </c>
      <c r="G178" s="104">
        <f>6821.5/2</f>
        <v>3410.75</v>
      </c>
      <c r="H178" s="104"/>
    </row>
    <row r="179" spans="1:8" ht="50.25">
      <c r="A179" s="41" t="s">
        <v>300</v>
      </c>
      <c r="B179" s="1">
        <v>750</v>
      </c>
      <c r="C179" s="9" t="s">
        <v>19</v>
      </c>
      <c r="D179" s="36" t="s">
        <v>109</v>
      </c>
      <c r="E179" s="36" t="s">
        <v>110</v>
      </c>
      <c r="F179" s="16"/>
      <c r="G179" s="16">
        <v>8708.2</v>
      </c>
      <c r="H179" s="38"/>
    </row>
    <row r="180" spans="1:8" ht="50.25">
      <c r="A180" s="41" t="s">
        <v>301</v>
      </c>
      <c r="B180" s="1">
        <v>750</v>
      </c>
      <c r="C180" s="9" t="s">
        <v>19</v>
      </c>
      <c r="D180" s="36" t="s">
        <v>109</v>
      </c>
      <c r="E180" s="36" t="s">
        <v>110</v>
      </c>
      <c r="F180" s="16"/>
      <c r="G180" s="16">
        <v>15480</v>
      </c>
      <c r="H180" s="38"/>
    </row>
    <row r="181" spans="1:8" s="105" customFormat="1" ht="50.25">
      <c r="A181" s="106" t="s">
        <v>302</v>
      </c>
      <c r="B181" s="95">
        <v>750</v>
      </c>
      <c r="C181" s="96" t="s">
        <v>19</v>
      </c>
      <c r="D181" s="98" t="s">
        <v>109</v>
      </c>
      <c r="E181" s="98" t="s">
        <v>110</v>
      </c>
      <c r="F181" s="104">
        <v>2000</v>
      </c>
      <c r="G181" s="104">
        <v>4000</v>
      </c>
      <c r="H181" s="104">
        <v>31083.2</v>
      </c>
    </row>
    <row r="182" spans="1:8" ht="34.5">
      <c r="A182" s="41" t="s">
        <v>235</v>
      </c>
      <c r="B182" s="1">
        <v>750</v>
      </c>
      <c r="C182" s="9" t="s">
        <v>19</v>
      </c>
      <c r="D182" s="36" t="s">
        <v>109</v>
      </c>
      <c r="E182" s="36" t="s">
        <v>110</v>
      </c>
      <c r="F182" s="16"/>
      <c r="G182" s="16">
        <f>57300/2</f>
        <v>28650</v>
      </c>
      <c r="H182" s="16">
        <f>57300/2</f>
        <v>28650</v>
      </c>
    </row>
    <row r="183" spans="1:8" ht="15.75">
      <c r="A183" s="41" t="s">
        <v>164</v>
      </c>
      <c r="B183" s="1">
        <v>750</v>
      </c>
      <c r="C183" s="9" t="s">
        <v>19</v>
      </c>
      <c r="D183" s="36" t="s">
        <v>109</v>
      </c>
      <c r="E183" s="36" t="s">
        <v>110</v>
      </c>
      <c r="F183" s="16">
        <v>500</v>
      </c>
      <c r="G183" s="16">
        <f>2068.4-500</f>
        <v>1568.4</v>
      </c>
      <c r="H183" s="16"/>
    </row>
    <row r="184" spans="1:8" ht="34.5">
      <c r="A184" s="41" t="s">
        <v>177</v>
      </c>
      <c r="B184" s="1">
        <v>750</v>
      </c>
      <c r="C184" s="9" t="s">
        <v>19</v>
      </c>
      <c r="D184" s="36" t="s">
        <v>109</v>
      </c>
      <c r="E184" s="36" t="s">
        <v>110</v>
      </c>
      <c r="F184" s="16">
        <f>19701.4-4000</f>
        <v>15701.400000000001</v>
      </c>
      <c r="G184" s="16">
        <v>4000</v>
      </c>
      <c r="H184" s="16"/>
    </row>
    <row r="185" spans="1:8" ht="34.5">
      <c r="A185" s="41" t="s">
        <v>214</v>
      </c>
      <c r="B185" s="1">
        <v>750</v>
      </c>
      <c r="C185" s="9" t="s">
        <v>19</v>
      </c>
      <c r="D185" s="36" t="s">
        <v>109</v>
      </c>
      <c r="E185" s="36" t="s">
        <v>110</v>
      </c>
      <c r="F185" s="16">
        <v>1300</v>
      </c>
      <c r="G185" s="16">
        <v>2000</v>
      </c>
      <c r="H185" s="38"/>
    </row>
    <row r="186" spans="1:8" ht="15.75">
      <c r="A186" s="41" t="s">
        <v>164</v>
      </c>
      <c r="B186" s="1">
        <v>750</v>
      </c>
      <c r="C186" s="9" t="s">
        <v>19</v>
      </c>
      <c r="D186" s="36" t="s">
        <v>109</v>
      </c>
      <c r="E186" s="36" t="s">
        <v>110</v>
      </c>
      <c r="F186" s="16">
        <v>300</v>
      </c>
      <c r="G186" s="16"/>
      <c r="H186" s="16"/>
    </row>
    <row r="187" spans="1:8" ht="34.5">
      <c r="A187" s="41" t="s">
        <v>215</v>
      </c>
      <c r="B187" s="1">
        <v>750</v>
      </c>
      <c r="C187" s="9" t="s">
        <v>19</v>
      </c>
      <c r="D187" s="36" t="s">
        <v>109</v>
      </c>
      <c r="E187" s="36" t="s">
        <v>110</v>
      </c>
      <c r="F187" s="16">
        <v>1000</v>
      </c>
      <c r="G187" s="16">
        <v>1500</v>
      </c>
      <c r="H187" s="38"/>
    </row>
    <row r="188" spans="1:8" ht="15.75">
      <c r="A188" s="41" t="s">
        <v>164</v>
      </c>
      <c r="B188" s="1">
        <v>750</v>
      </c>
      <c r="C188" s="9" t="s">
        <v>19</v>
      </c>
      <c r="D188" s="36" t="s">
        <v>109</v>
      </c>
      <c r="E188" s="36" t="s">
        <v>110</v>
      </c>
      <c r="F188" s="16">
        <v>200</v>
      </c>
      <c r="G188" s="16"/>
      <c r="H188" s="16"/>
    </row>
    <row r="189" spans="1:8" ht="18.75">
      <c r="A189" s="41" t="s">
        <v>191</v>
      </c>
      <c r="B189" s="1"/>
      <c r="C189" s="9"/>
      <c r="D189" s="36"/>
      <c r="E189" s="36"/>
      <c r="F189" s="16"/>
      <c r="G189" s="16">
        <v>20000</v>
      </c>
      <c r="H189" s="16">
        <v>26000</v>
      </c>
    </row>
    <row r="190" spans="1:8" ht="15.75">
      <c r="A190" s="41" t="s">
        <v>164</v>
      </c>
      <c r="B190" s="1">
        <v>750</v>
      </c>
      <c r="C190" s="9" t="s">
        <v>19</v>
      </c>
      <c r="D190" s="36" t="s">
        <v>109</v>
      </c>
      <c r="E190" s="36" t="s">
        <v>110</v>
      </c>
      <c r="F190" s="16"/>
      <c r="G190" s="16">
        <v>2000</v>
      </c>
      <c r="H190" s="16"/>
    </row>
    <row r="191" spans="1:8" ht="15.75">
      <c r="A191" s="40" t="s">
        <v>153</v>
      </c>
      <c r="B191" s="3"/>
      <c r="C191" s="8" t="s">
        <v>154</v>
      </c>
      <c r="D191" s="3"/>
      <c r="E191" s="3"/>
      <c r="F191" s="17">
        <f>SUM(F194:F206)</f>
        <v>23100</v>
      </c>
      <c r="G191" s="17">
        <f>SUM(G193:G206)</f>
        <v>155199.2</v>
      </c>
      <c r="H191" s="17">
        <f>SUM(H194:H206)</f>
        <v>187670.4</v>
      </c>
    </row>
    <row r="192" spans="1:8" ht="15.75">
      <c r="A192" s="43" t="s">
        <v>155</v>
      </c>
      <c r="B192" s="3"/>
      <c r="C192" s="8" t="s">
        <v>156</v>
      </c>
      <c r="D192" s="3"/>
      <c r="E192" s="3"/>
      <c r="F192" s="17"/>
      <c r="G192" s="17"/>
      <c r="H192" s="17"/>
    </row>
    <row r="193" spans="1:8" s="21" customFormat="1" ht="18.75">
      <c r="A193" s="41" t="s">
        <v>158</v>
      </c>
      <c r="B193" s="1"/>
      <c r="C193" s="8"/>
      <c r="F193" s="16"/>
      <c r="G193" s="16"/>
      <c r="H193" s="16"/>
    </row>
    <row r="194" spans="1:8" ht="50.25">
      <c r="A194" s="41" t="s">
        <v>290</v>
      </c>
      <c r="B194" s="1">
        <v>750</v>
      </c>
      <c r="C194" s="9" t="s">
        <v>156</v>
      </c>
      <c r="D194" s="1">
        <v>1020101</v>
      </c>
      <c r="E194" s="36" t="s">
        <v>110</v>
      </c>
      <c r="F194" s="16">
        <v>10000</v>
      </c>
      <c r="G194" s="16">
        <v>50000</v>
      </c>
      <c r="H194" s="16">
        <v>40000</v>
      </c>
    </row>
    <row r="195" spans="1:8" ht="15.75">
      <c r="A195" s="41" t="s">
        <v>164</v>
      </c>
      <c r="B195" s="1">
        <v>750</v>
      </c>
      <c r="C195" s="9" t="s">
        <v>156</v>
      </c>
      <c r="D195" s="1">
        <v>1020101</v>
      </c>
      <c r="E195" s="36" t="s">
        <v>110</v>
      </c>
      <c r="F195" s="16">
        <v>5000</v>
      </c>
      <c r="G195" s="16">
        <v>13059.2</v>
      </c>
      <c r="H195" s="16"/>
    </row>
    <row r="196" spans="1:8" ht="34.5">
      <c r="A196" s="41" t="s">
        <v>184</v>
      </c>
      <c r="B196" s="1">
        <v>750</v>
      </c>
      <c r="C196" s="9" t="s">
        <v>156</v>
      </c>
      <c r="D196" s="1">
        <v>1020101</v>
      </c>
      <c r="E196" s="36" t="s">
        <v>110</v>
      </c>
      <c r="F196" s="16">
        <v>5000</v>
      </c>
      <c r="G196" s="16">
        <v>3200</v>
      </c>
      <c r="H196" s="16"/>
    </row>
    <row r="197" spans="1:8" ht="15.75">
      <c r="A197" s="41" t="s">
        <v>164</v>
      </c>
      <c r="B197" s="1">
        <v>750</v>
      </c>
      <c r="C197" s="9" t="s">
        <v>156</v>
      </c>
      <c r="D197" s="1">
        <v>1020101</v>
      </c>
      <c r="E197" s="36" t="s">
        <v>110</v>
      </c>
      <c r="F197" s="16">
        <v>100</v>
      </c>
      <c r="G197" s="16"/>
      <c r="H197" s="16"/>
    </row>
    <row r="198" spans="1:8" ht="50.25">
      <c r="A198" s="41" t="s">
        <v>57</v>
      </c>
      <c r="B198" s="1">
        <v>750</v>
      </c>
      <c r="C198" s="9" t="s">
        <v>156</v>
      </c>
      <c r="D198" s="1">
        <v>1020101</v>
      </c>
      <c r="E198" s="36" t="s">
        <v>110</v>
      </c>
      <c r="F198" s="16">
        <v>3000</v>
      </c>
      <c r="G198" s="16">
        <v>15000</v>
      </c>
      <c r="H198" s="16">
        <f>34234.4-3000-15000</f>
        <v>16234.400000000001</v>
      </c>
    </row>
    <row r="199" spans="1:8" ht="34.5">
      <c r="A199" s="41" t="s">
        <v>59</v>
      </c>
      <c r="B199" s="1">
        <v>750</v>
      </c>
      <c r="C199" s="9" t="s">
        <v>156</v>
      </c>
      <c r="D199" s="1">
        <v>1020101</v>
      </c>
      <c r="E199" s="36" t="s">
        <v>110</v>
      </c>
      <c r="F199" s="16"/>
      <c r="G199" s="16"/>
      <c r="H199" s="16">
        <f>55000*0.3</f>
        <v>16500</v>
      </c>
    </row>
    <row r="200" spans="1:8" ht="15.75">
      <c r="A200" s="41" t="s">
        <v>164</v>
      </c>
      <c r="B200" s="1">
        <v>750</v>
      </c>
      <c r="C200" s="9" t="s">
        <v>156</v>
      </c>
      <c r="D200" s="1">
        <v>1020101</v>
      </c>
      <c r="E200" s="36" t="s">
        <v>110</v>
      </c>
      <c r="F200" s="16"/>
      <c r="G200" s="16">
        <v>1600</v>
      </c>
      <c r="H200" s="16"/>
    </row>
    <row r="201" spans="1:8" ht="34.5">
      <c r="A201" s="41" t="s">
        <v>60</v>
      </c>
      <c r="B201" s="1"/>
      <c r="C201" s="9"/>
      <c r="D201" s="1"/>
      <c r="E201" s="36"/>
      <c r="F201" s="16"/>
      <c r="G201" s="16"/>
      <c r="H201" s="16">
        <v>7550</v>
      </c>
    </row>
    <row r="202" spans="1:8" ht="15.75">
      <c r="A202" s="41" t="s">
        <v>164</v>
      </c>
      <c r="B202" s="1">
        <v>750</v>
      </c>
      <c r="C202" s="9" t="s">
        <v>156</v>
      </c>
      <c r="D202" s="1">
        <v>1020101</v>
      </c>
      <c r="E202" s="36" t="s">
        <v>110</v>
      </c>
      <c r="F202" s="16"/>
      <c r="G202" s="16">
        <v>450</v>
      </c>
      <c r="H202" s="16"/>
    </row>
    <row r="203" spans="1:8" ht="34.5">
      <c r="A203" s="41" t="s">
        <v>58</v>
      </c>
      <c r="B203" s="1">
        <v>750</v>
      </c>
      <c r="C203" s="9" t="s">
        <v>156</v>
      </c>
      <c r="D203" s="1">
        <v>1020101</v>
      </c>
      <c r="E203" s="36" t="s">
        <v>110</v>
      </c>
      <c r="F203" s="16"/>
      <c r="G203" s="16"/>
      <c r="H203" s="16">
        <f>124620*0.3</f>
        <v>37386</v>
      </c>
    </row>
    <row r="204" spans="1:8" ht="15.75">
      <c r="A204" s="41" t="s">
        <v>164</v>
      </c>
      <c r="B204" s="1">
        <v>750</v>
      </c>
      <c r="C204" s="9" t="s">
        <v>156</v>
      </c>
      <c r="D204" s="1">
        <v>1020101</v>
      </c>
      <c r="E204" s="36" t="s">
        <v>110</v>
      </c>
      <c r="F204" s="16"/>
      <c r="G204" s="16">
        <v>1890</v>
      </c>
      <c r="H204" s="16"/>
    </row>
    <row r="205" spans="1:8" ht="18.75">
      <c r="A205" s="41" t="s">
        <v>185</v>
      </c>
      <c r="B205" s="1">
        <v>750</v>
      </c>
      <c r="C205" s="9" t="s">
        <v>156</v>
      </c>
      <c r="D205" s="1">
        <v>1020101</v>
      </c>
      <c r="E205" s="36" t="s">
        <v>110</v>
      </c>
      <c r="F205" s="16"/>
      <c r="G205" s="16">
        <v>20000</v>
      </c>
      <c r="H205" s="16">
        <v>20000</v>
      </c>
    </row>
    <row r="206" spans="1:8" ht="34.5">
      <c r="A206" s="41" t="s">
        <v>192</v>
      </c>
      <c r="B206" s="1">
        <v>750</v>
      </c>
      <c r="C206" s="9" t="s">
        <v>156</v>
      </c>
      <c r="D206" s="1">
        <v>1020101</v>
      </c>
      <c r="E206" s="36" t="s">
        <v>110</v>
      </c>
      <c r="F206" s="16"/>
      <c r="G206" s="16">
        <v>50000</v>
      </c>
      <c r="H206" s="16">
        <v>50000</v>
      </c>
    </row>
    <row r="207" spans="1:8" ht="15.75">
      <c r="A207" s="3" t="s">
        <v>147</v>
      </c>
      <c r="B207" s="1"/>
      <c r="C207" s="8" t="s">
        <v>20</v>
      </c>
      <c r="D207" s="1"/>
      <c r="E207" s="1"/>
      <c r="F207" s="17">
        <f>F209+F211</f>
        <v>6592.5</v>
      </c>
      <c r="G207" s="17">
        <f>SUM(G209:G211)</f>
        <v>16800.2</v>
      </c>
      <c r="H207" s="17">
        <f>SUM(H209:H211)</f>
        <v>10000</v>
      </c>
    </row>
    <row r="208" spans="1:8" ht="31.5">
      <c r="A208" s="5" t="s">
        <v>162</v>
      </c>
      <c r="B208" s="1"/>
      <c r="C208" s="8" t="s">
        <v>21</v>
      </c>
      <c r="D208" s="1"/>
      <c r="E208" s="1"/>
      <c r="F208" s="17"/>
      <c r="G208" s="17"/>
      <c r="H208" s="17"/>
    </row>
    <row r="209" spans="1:8" ht="18.75">
      <c r="A209" s="41" t="s">
        <v>258</v>
      </c>
      <c r="B209" s="1">
        <v>750</v>
      </c>
      <c r="C209" s="49">
        <v>1402</v>
      </c>
      <c r="D209" s="50">
        <v>1001100</v>
      </c>
      <c r="E209" s="42" t="s">
        <v>157</v>
      </c>
      <c r="F209" s="16">
        <v>2700</v>
      </c>
      <c r="G209" s="16"/>
      <c r="H209" s="18"/>
    </row>
    <row r="210" spans="1:8" s="85" customFormat="1" ht="50.25">
      <c r="A210" s="41" t="s">
        <v>176</v>
      </c>
      <c r="B210" s="1">
        <v>750</v>
      </c>
      <c r="C210" s="49">
        <v>1402</v>
      </c>
      <c r="D210" s="50">
        <v>1001100</v>
      </c>
      <c r="E210" s="42" t="s">
        <v>157</v>
      </c>
      <c r="G210" s="55">
        <v>10000</v>
      </c>
      <c r="H210" s="55">
        <v>10000</v>
      </c>
    </row>
    <row r="211" spans="1:8" ht="15.75">
      <c r="A211" s="51" t="s">
        <v>163</v>
      </c>
      <c r="B211" s="1"/>
      <c r="C211" s="8"/>
      <c r="D211" s="3"/>
      <c r="E211" s="3"/>
      <c r="F211" s="17">
        <f>SUM(F215:F224)</f>
        <v>3892.5</v>
      </c>
      <c r="G211" s="17">
        <f>SUM(G213:G224)</f>
        <v>6800.2</v>
      </c>
      <c r="H211" s="17"/>
    </row>
    <row r="212" spans="1:8" s="10" customFormat="1" ht="15.75">
      <c r="A212" s="41" t="s">
        <v>158</v>
      </c>
      <c r="B212" s="1"/>
      <c r="C212" s="9"/>
      <c r="D212" s="1"/>
      <c r="E212" s="1"/>
      <c r="F212" s="17"/>
      <c r="G212" s="17"/>
      <c r="H212" s="17"/>
    </row>
    <row r="213" spans="1:8" s="10" customFormat="1" ht="15.75">
      <c r="A213" s="43" t="s">
        <v>170</v>
      </c>
      <c r="B213" s="1"/>
      <c r="C213" s="9"/>
      <c r="D213" s="1"/>
      <c r="E213" s="1"/>
      <c r="F213" s="58"/>
      <c r="G213" s="58"/>
      <c r="H213" s="58"/>
    </row>
    <row r="214" spans="1:8" s="10" customFormat="1" ht="15.75">
      <c r="A214" s="48" t="s">
        <v>108</v>
      </c>
      <c r="B214" s="1"/>
      <c r="C214" s="9"/>
      <c r="D214" s="1"/>
      <c r="E214" s="1"/>
      <c r="F214" s="16"/>
      <c r="G214" s="16"/>
      <c r="H214" s="16"/>
    </row>
    <row r="215" spans="1:8" s="117" customFormat="1" ht="18.75">
      <c r="A215" s="101" t="s">
        <v>292</v>
      </c>
      <c r="B215" s="95">
        <v>750</v>
      </c>
      <c r="C215" s="115">
        <v>1402</v>
      </c>
      <c r="D215" s="116">
        <v>1001100</v>
      </c>
      <c r="E215" s="97" t="s">
        <v>157</v>
      </c>
      <c r="F215" s="104">
        <v>100</v>
      </c>
      <c r="G215" s="104"/>
      <c r="H215" s="104"/>
    </row>
    <row r="216" spans="1:8" s="117" customFormat="1" ht="50.25">
      <c r="A216" s="101" t="s">
        <v>55</v>
      </c>
      <c r="B216" s="95">
        <v>750</v>
      </c>
      <c r="C216" s="115">
        <v>1402</v>
      </c>
      <c r="D216" s="116">
        <v>1001100</v>
      </c>
      <c r="E216" s="97" t="s">
        <v>157</v>
      </c>
      <c r="F216" s="104">
        <v>787.3</v>
      </c>
      <c r="G216" s="104"/>
      <c r="H216" s="104"/>
    </row>
    <row r="217" spans="1:8" s="10" customFormat="1" ht="15.75">
      <c r="A217" s="43" t="s">
        <v>171</v>
      </c>
      <c r="B217" s="1"/>
      <c r="C217" s="9"/>
      <c r="D217" s="1"/>
      <c r="E217" s="1"/>
      <c r="F217" s="58"/>
      <c r="G217" s="58"/>
      <c r="H217" s="58"/>
    </row>
    <row r="218" spans="1:8" s="10" customFormat="1" ht="15.75">
      <c r="A218" s="48" t="s">
        <v>108</v>
      </c>
      <c r="B218" s="1"/>
      <c r="C218" s="9"/>
      <c r="D218" s="1"/>
      <c r="E218" s="1"/>
      <c r="F218" s="16"/>
      <c r="G218" s="16"/>
      <c r="H218" s="16"/>
    </row>
    <row r="219" spans="1:8" s="109" customFormat="1" ht="18.75">
      <c r="A219" s="101" t="s">
        <v>277</v>
      </c>
      <c r="B219" s="95">
        <v>750</v>
      </c>
      <c r="C219" s="115">
        <v>1402</v>
      </c>
      <c r="D219" s="116">
        <v>1001100</v>
      </c>
      <c r="E219" s="97" t="s">
        <v>157</v>
      </c>
      <c r="F219" s="104">
        <v>94</v>
      </c>
      <c r="G219" s="104">
        <v>1950.2</v>
      </c>
      <c r="H219" s="104"/>
    </row>
    <row r="220" spans="1:8" s="117" customFormat="1" ht="34.5">
      <c r="A220" s="103" t="s">
        <v>56</v>
      </c>
      <c r="B220" s="95">
        <v>750</v>
      </c>
      <c r="C220" s="115">
        <v>1402</v>
      </c>
      <c r="D220" s="116">
        <v>1001100</v>
      </c>
      <c r="E220" s="97" t="s">
        <v>157</v>
      </c>
      <c r="F220" s="104">
        <v>1500</v>
      </c>
      <c r="G220" s="104">
        <v>2930</v>
      </c>
      <c r="H220" s="104"/>
    </row>
    <row r="221" spans="1:8" s="117" customFormat="1" ht="15.75">
      <c r="A221" s="101" t="s">
        <v>164</v>
      </c>
      <c r="B221" s="95">
        <v>750</v>
      </c>
      <c r="C221" s="115">
        <v>1402</v>
      </c>
      <c r="D221" s="116">
        <v>1001100</v>
      </c>
      <c r="E221" s="97" t="s">
        <v>157</v>
      </c>
      <c r="F221" s="99">
        <v>1411.2</v>
      </c>
      <c r="G221" s="99"/>
      <c r="H221" s="99"/>
    </row>
    <row r="222" spans="1:8" s="10" customFormat="1" ht="47.25">
      <c r="A222" s="43" t="s">
        <v>69</v>
      </c>
      <c r="B222" s="1"/>
      <c r="C222" s="9"/>
      <c r="D222" s="1"/>
      <c r="E222" s="1"/>
      <c r="F222" s="44"/>
      <c r="G222" s="44"/>
      <c r="H222" s="44"/>
    </row>
    <row r="223" spans="1:8" s="10" customFormat="1" ht="15.75">
      <c r="A223" s="35" t="s">
        <v>158</v>
      </c>
      <c r="B223" s="1"/>
      <c r="C223" s="9"/>
      <c r="D223" s="1"/>
      <c r="E223" s="1"/>
      <c r="F223" s="18"/>
      <c r="G223" s="18"/>
      <c r="H223" s="18"/>
    </row>
    <row r="224" spans="1:8" s="11" customFormat="1" ht="18.75">
      <c r="A224" s="6" t="s">
        <v>211</v>
      </c>
      <c r="B224" s="1">
        <v>750</v>
      </c>
      <c r="C224" s="49">
        <v>1102</v>
      </c>
      <c r="D224" s="50">
        <v>1001100</v>
      </c>
      <c r="E224" s="42" t="s">
        <v>157</v>
      </c>
      <c r="F224" s="18"/>
      <c r="G224" s="18">
        <v>1920</v>
      </c>
      <c r="H224" s="18"/>
    </row>
    <row r="225" spans="1:5" s="13" customFormat="1" ht="15.75">
      <c r="A225" s="6"/>
      <c r="B225" s="1"/>
      <c r="C225" s="49"/>
      <c r="D225" s="50"/>
      <c r="E225" s="42"/>
    </row>
    <row r="226" spans="1:5" ht="15.75">
      <c r="A226" s="5" t="s">
        <v>143</v>
      </c>
      <c r="B226" s="3"/>
      <c r="C226" s="8"/>
      <c r="D226" s="3"/>
      <c r="E226" s="3"/>
    </row>
    <row r="227" spans="1:5" ht="51" customHeight="1">
      <c r="A227" s="5" t="s">
        <v>144</v>
      </c>
      <c r="B227" s="1"/>
      <c r="C227" s="9"/>
      <c r="D227" s="1"/>
      <c r="E227" s="1"/>
    </row>
    <row r="228" spans="1:5" ht="63">
      <c r="A228" s="5" t="s">
        <v>145</v>
      </c>
      <c r="B228" s="3"/>
      <c r="C228" s="8"/>
      <c r="D228" s="3"/>
      <c r="E228" s="3"/>
    </row>
    <row r="229" spans="1:5" ht="31.5">
      <c r="A229" s="5" t="s">
        <v>146</v>
      </c>
      <c r="B229" s="1"/>
      <c r="C229" s="9"/>
      <c r="D229" s="1"/>
      <c r="E229" s="1"/>
    </row>
    <row r="230" ht="63">
      <c r="A230" s="5" t="s">
        <v>286</v>
      </c>
    </row>
    <row r="231" spans="1:8" ht="47.25">
      <c r="A231" s="5" t="s">
        <v>294</v>
      </c>
      <c r="F231" s="16"/>
      <c r="G231" s="16"/>
      <c r="H231" s="16"/>
    </row>
    <row r="232" spans="1:8" ht="47.25">
      <c r="A232" s="5" t="s">
        <v>296</v>
      </c>
      <c r="F232" s="20"/>
      <c r="G232" s="20"/>
      <c r="H232" s="20"/>
    </row>
    <row r="233" spans="1:8" ht="31.5">
      <c r="A233" s="5" t="s">
        <v>295</v>
      </c>
      <c r="F233" s="66"/>
      <c r="G233" s="2"/>
      <c r="H233" s="2"/>
    </row>
    <row r="234" spans="1:8" ht="63">
      <c r="A234" s="5" t="s">
        <v>175</v>
      </c>
      <c r="B234" s="1"/>
      <c r="C234" s="9"/>
      <c r="D234" s="1"/>
      <c r="E234" s="1"/>
      <c r="F234" s="16"/>
      <c r="H234" s="2"/>
    </row>
    <row r="235" spans="1:8" ht="15.75">
      <c r="A235" s="5"/>
      <c r="F235" s="2"/>
      <c r="G235" s="2"/>
      <c r="H235" s="2"/>
    </row>
    <row r="236" spans="1:8" ht="15.75">
      <c r="A236" s="5"/>
      <c r="F236" s="16"/>
      <c r="G236" s="16"/>
      <c r="H236" s="16"/>
    </row>
    <row r="237" spans="1:8" ht="15.75">
      <c r="A237" s="5"/>
      <c r="F237" s="20"/>
      <c r="G237" s="20"/>
      <c r="H237" s="20"/>
    </row>
    <row r="238" spans="1:8" ht="15.75">
      <c r="A238" s="5"/>
      <c r="F238" s="2"/>
      <c r="G238" s="2"/>
      <c r="H238" s="2"/>
    </row>
    <row r="239" spans="1:8" ht="15.75">
      <c r="A239" s="5"/>
      <c r="F239" s="26"/>
      <c r="G239" s="26"/>
      <c r="H239" s="26"/>
    </row>
    <row r="240" spans="1:5" s="10" customFormat="1" ht="15.75">
      <c r="A240" s="43"/>
      <c r="B240" s="3"/>
      <c r="C240" s="8"/>
      <c r="D240" s="3"/>
      <c r="E240" s="3"/>
    </row>
    <row r="241" spans="1:5" s="10" customFormat="1" ht="15.75">
      <c r="A241" s="35"/>
      <c r="B241" s="1"/>
      <c r="C241" s="9"/>
      <c r="D241" s="1"/>
      <c r="E241" s="1"/>
    </row>
    <row r="242" spans="1:5" s="10" customFormat="1" ht="15.75">
      <c r="A242" s="35"/>
      <c r="B242" s="1"/>
      <c r="C242" s="9"/>
      <c r="D242" s="1"/>
      <c r="E242" s="1"/>
    </row>
    <row r="243" spans="1:5" s="10" customFormat="1" ht="15.75">
      <c r="A243" s="35"/>
      <c r="B243" s="1"/>
      <c r="C243" s="9"/>
      <c r="D243" s="1"/>
      <c r="E243" s="1"/>
    </row>
    <row r="244" spans="1:5" s="10" customFormat="1" ht="15.75">
      <c r="A244" s="35"/>
      <c r="B244" s="1"/>
      <c r="C244" s="9"/>
      <c r="D244" s="1"/>
      <c r="E244" s="1"/>
    </row>
    <row r="245" spans="1:5" s="10" customFormat="1" ht="15.75">
      <c r="A245" s="35"/>
      <c r="B245" s="1"/>
      <c r="C245" s="9"/>
      <c r="D245" s="1"/>
      <c r="E245" s="1"/>
    </row>
    <row r="246" spans="1:5" s="10" customFormat="1" ht="15.75">
      <c r="A246" s="35"/>
      <c r="B246" s="1"/>
      <c r="C246" s="9"/>
      <c r="D246" s="1"/>
      <c r="E246" s="1"/>
    </row>
    <row r="247" spans="1:7" s="10" customFormat="1" ht="15.75">
      <c r="A247" s="35"/>
      <c r="B247" s="1"/>
      <c r="C247" s="9"/>
      <c r="D247" s="1"/>
      <c r="E247" s="1"/>
      <c r="G247" s="58">
        <f>G9-G249</f>
        <v>0</v>
      </c>
    </row>
    <row r="248" spans="1:7" ht="15.75">
      <c r="A248" s="136"/>
      <c r="B248" s="136"/>
      <c r="C248" s="136"/>
      <c r="D248" s="136"/>
      <c r="E248" s="136"/>
      <c r="G248" s="77"/>
    </row>
    <row r="249" spans="1:9" ht="15.75">
      <c r="A249" s="5" t="s">
        <v>256</v>
      </c>
      <c r="D249" s="52"/>
      <c r="E249" s="71">
        <f>SUM(E250:E262)</f>
        <v>353333.44999999995</v>
      </c>
      <c r="F249" s="17">
        <f>SUM(F250:F260)-F255-F260</f>
        <v>493992.05</v>
      </c>
      <c r="G249" s="17">
        <f>SUM(G250:G260)-G255</f>
        <v>1139891.59</v>
      </c>
      <c r="H249" s="17">
        <f>SUM(H250:H260)-H255</f>
        <v>1131495.3199999998</v>
      </c>
      <c r="I249" s="65"/>
    </row>
    <row r="250" spans="1:8" s="22" customFormat="1" ht="15.75">
      <c r="A250" s="5" t="s">
        <v>206</v>
      </c>
      <c r="B250" s="3"/>
      <c r="C250" s="8"/>
      <c r="D250" s="46"/>
      <c r="E250" s="17">
        <v>104483.9</v>
      </c>
      <c r="F250" s="17">
        <v>104483.9</v>
      </c>
      <c r="G250" s="17"/>
      <c r="H250" s="17"/>
    </row>
    <row r="251" spans="1:8" ht="15.75">
      <c r="A251" s="6" t="s">
        <v>280</v>
      </c>
      <c r="E251" s="24">
        <f>F19+F20+F23+F49+F50+F76+F86+F90+F93+F112+F113+F114+F115+F116+F117+F119+F121+F122+F125+F126+F128+F141+F142+F143+F168+F169+F170</f>
        <v>162800.09999999998</v>
      </c>
      <c r="F251" s="92">
        <f>F19+F20+F23+F49+F50+F76+F90+F93+F112+F113+F114+F115+F116+F117+F119+F121+F122+F125+F126+F128+F141+F142+F143+F168+F169+F170+F86</f>
        <v>162800.09999999995</v>
      </c>
      <c r="G251" s="92">
        <f>G91+G83+G72+G108+G139+G166</f>
        <v>383500</v>
      </c>
      <c r="H251" s="92">
        <f>H91+H83+H72+H108+H139+H166</f>
        <v>282900</v>
      </c>
    </row>
    <row r="252" spans="1:8" ht="15.75">
      <c r="A252" s="6" t="s">
        <v>281</v>
      </c>
      <c r="D252" s="52"/>
      <c r="E252" s="52">
        <f>F147+F152</f>
        <v>13420</v>
      </c>
      <c r="F252" s="92">
        <f>F147+F152+F150+F151</f>
        <v>13420</v>
      </c>
      <c r="G252" s="92">
        <f>G147+G152+G150+G151</f>
        <v>25302.7</v>
      </c>
      <c r="H252" s="92">
        <f>H147+H152+H150+H151</f>
        <v>26250</v>
      </c>
    </row>
    <row r="253" spans="1:8" ht="15.75">
      <c r="A253" s="6" t="s">
        <v>252</v>
      </c>
      <c r="E253" s="24">
        <f>F215+F216+F219+F220+F221</f>
        <v>3892.5</v>
      </c>
      <c r="F253" s="92">
        <f>F211</f>
        <v>3892.5</v>
      </c>
      <c r="G253" s="92">
        <f>G211</f>
        <v>6800.2</v>
      </c>
      <c r="H253" s="92">
        <f>H211</f>
        <v>0</v>
      </c>
    </row>
    <row r="254" spans="1:8" ht="31.5">
      <c r="A254" s="6" t="s">
        <v>139</v>
      </c>
      <c r="E254" s="24">
        <f>F174+F176+F178+F181</f>
        <v>10341.85</v>
      </c>
      <c r="F254" s="91">
        <f>F174+F173+F175+F176+F177+F178+F179+F180+F181</f>
        <v>10341.85</v>
      </c>
      <c r="G254" s="91">
        <f>G174+G173+G175+G176+G177+G178+G179+G180+G181</f>
        <v>36530.05</v>
      </c>
      <c r="H254" s="91">
        <f>H174+H173+H175+H176+H177+H178+H179+H180+H181</f>
        <v>317283.2</v>
      </c>
    </row>
    <row r="255" spans="1:8" s="13" customFormat="1" ht="15.75">
      <c r="A255" s="81" t="s">
        <v>65</v>
      </c>
      <c r="B255" s="1"/>
      <c r="C255" s="9"/>
      <c r="D255" s="36"/>
      <c r="E255" s="70">
        <f>F29+F45+F46+F149</f>
        <v>48134</v>
      </c>
      <c r="F255" s="92">
        <f>F257+F258</f>
        <v>48134</v>
      </c>
      <c r="G255" s="92">
        <f>G257+G258</f>
        <v>69610.4</v>
      </c>
      <c r="H255" s="92">
        <f>H257+H258</f>
        <v>52630</v>
      </c>
    </row>
    <row r="256" spans="1:8" s="13" customFormat="1" ht="15.75">
      <c r="A256" s="6" t="s">
        <v>52</v>
      </c>
      <c r="B256" s="1"/>
      <c r="C256" s="9"/>
      <c r="D256" s="36"/>
      <c r="E256" s="44"/>
      <c r="F256" s="18"/>
      <c r="G256" s="18"/>
      <c r="H256" s="18"/>
    </row>
    <row r="257" spans="1:8" s="13" customFormat="1" ht="15.75">
      <c r="A257" s="84" t="s">
        <v>287</v>
      </c>
      <c r="B257" s="1"/>
      <c r="C257" s="9"/>
      <c r="D257" s="36"/>
      <c r="E257" s="44"/>
      <c r="F257" s="93">
        <f>F29+F45+F46</f>
        <v>16554</v>
      </c>
      <c r="G257" s="93">
        <f>G29+G45+G46</f>
        <v>16980.399999999998</v>
      </c>
      <c r="H257" s="93">
        <f>H29+H45+H46</f>
        <v>0</v>
      </c>
    </row>
    <row r="258" spans="1:8" ht="31.5">
      <c r="A258" s="84" t="s">
        <v>293</v>
      </c>
      <c r="B258" s="1"/>
      <c r="C258" s="9"/>
      <c r="D258" s="1"/>
      <c r="E258" s="1"/>
      <c r="F258" s="94">
        <f>F149</f>
        <v>31580</v>
      </c>
      <c r="G258" s="94">
        <f>G149</f>
        <v>52630</v>
      </c>
      <c r="H258" s="94">
        <f>H148</f>
        <v>52630</v>
      </c>
    </row>
    <row r="259" spans="1:8" ht="17.25" customHeight="1">
      <c r="A259" s="6" t="s">
        <v>268</v>
      </c>
      <c r="E259" s="24">
        <f>F71</f>
        <v>10261.099999999999</v>
      </c>
      <c r="F259" s="52">
        <f>F15+F16+F26+F27+F53+F54+F55+F56+F57+F58+F61+F71+F136+F138+F153+F154+F157+F159+F160+F164+F183+F184+F185+F186+F187+F188+F190+F191+F209</f>
        <v>150919.7</v>
      </c>
      <c r="G259" s="16">
        <f>G25+G26+G54+G56+G58+G71+G138+G153+G154+G157+G159+G164+G183+G184+G185+G187+G61+G131+G132+G133+G134+G135+G160+G162+G165+G182+G189+G190+G191+G158+G210+G15</f>
        <v>568148.24</v>
      </c>
      <c r="H259" s="16">
        <f>H25+H26+H54+H131+H165+H182+H189+H191+H158+H210</f>
        <v>402432.12</v>
      </c>
    </row>
    <row r="260" spans="1:8" s="13" customFormat="1" ht="33.75" customHeight="1">
      <c r="A260" s="41" t="s">
        <v>50</v>
      </c>
      <c r="B260" s="1"/>
      <c r="C260" s="9"/>
      <c r="D260" s="36"/>
      <c r="E260" s="44"/>
      <c r="F260" s="18">
        <f>F29+F61+F90+F99+F101+F103+F105+F107+F119+F121+F128+F138+F159+F164+F174+F176+F178+F183</f>
        <v>33219.05</v>
      </c>
      <c r="G260" s="18">
        <v>50000</v>
      </c>
      <c r="H260" s="18">
        <v>50000</v>
      </c>
    </row>
    <row r="261" spans="1:8" ht="15.75">
      <c r="A261" s="41"/>
      <c r="B261" s="1"/>
      <c r="C261" s="9"/>
      <c r="D261" s="36"/>
      <c r="E261" s="36"/>
      <c r="F261" s="16"/>
      <c r="G261" s="16"/>
      <c r="H261" s="16"/>
    </row>
    <row r="262" spans="1:8" ht="15.75">
      <c r="A262" s="41"/>
      <c r="B262" s="1"/>
      <c r="C262" s="36"/>
      <c r="D262" s="36"/>
      <c r="E262" s="36"/>
      <c r="F262" s="16"/>
      <c r="G262" s="16"/>
      <c r="H262" s="16"/>
    </row>
    <row r="263" spans="1:8" ht="15.75">
      <c r="A263" s="41"/>
      <c r="B263" s="1"/>
      <c r="C263" s="36"/>
      <c r="D263" s="36"/>
      <c r="E263" s="36"/>
      <c r="F263" s="16"/>
      <c r="G263" s="16"/>
      <c r="H263" s="16"/>
    </row>
    <row r="264" spans="1:8" ht="15.75">
      <c r="A264" s="41"/>
      <c r="B264" s="1"/>
      <c r="C264" s="9"/>
      <c r="D264" s="1"/>
      <c r="E264" s="36"/>
      <c r="F264" s="16"/>
      <c r="G264" s="16"/>
      <c r="H264" s="16"/>
    </row>
    <row r="265" spans="5:8" ht="15.75">
      <c r="E265" s="24"/>
      <c r="F265" s="4"/>
      <c r="G265" s="4"/>
      <c r="H265" s="4"/>
    </row>
    <row r="266" spans="1:8" s="22" customFormat="1" ht="15.75">
      <c r="A266" s="82" t="s">
        <v>164</v>
      </c>
      <c r="B266" s="5"/>
      <c r="C266" s="5"/>
      <c r="D266" s="5"/>
      <c r="E266" s="23"/>
      <c r="F266" s="17"/>
      <c r="G266" s="17"/>
      <c r="H266" s="17"/>
    </row>
    <row r="267" spans="1:8" ht="15.75">
      <c r="A267" s="6" t="s">
        <v>43</v>
      </c>
      <c r="B267" s="5"/>
      <c r="C267" s="5"/>
      <c r="D267" s="5"/>
      <c r="E267" s="23"/>
      <c r="G267" s="4"/>
      <c r="H267" s="4"/>
    </row>
    <row r="268" spans="1:8" s="22" customFormat="1" ht="15.75">
      <c r="A268" s="6" t="s">
        <v>280</v>
      </c>
      <c r="B268" s="5"/>
      <c r="C268" s="5"/>
      <c r="D268" s="5"/>
      <c r="E268" s="23"/>
      <c r="F268" s="16"/>
      <c r="G268" s="17"/>
      <c r="H268" s="17"/>
    </row>
    <row r="269" spans="1:8" ht="15.75">
      <c r="A269" s="6" t="s">
        <v>43</v>
      </c>
      <c r="B269" s="5"/>
      <c r="C269" s="5"/>
      <c r="D269" s="5"/>
      <c r="E269" s="23"/>
      <c r="F269" s="4"/>
      <c r="G269" s="4"/>
      <c r="H269" s="4"/>
    </row>
    <row r="270" spans="1:8" ht="15.75">
      <c r="A270" s="41" t="s">
        <v>50</v>
      </c>
      <c r="C270" s="14"/>
      <c r="E270" s="24"/>
      <c r="F270" s="16"/>
      <c r="G270" s="16" t="e">
        <f>G99+G101+G103+G90+G121+G149+G174+G176+G178+G183+G195+G119+G128+#REF!+#REF!+G53+G141+G134</f>
        <v>#REF!</v>
      </c>
      <c r="H270" s="16" t="e">
        <f>H99+H101+H103+H90+H121+H148+H174+H176+H178+H183+H195+H119+H128+#REF!</f>
        <v>#REF!</v>
      </c>
    </row>
    <row r="271" spans="1:8" ht="15.75">
      <c r="A271" s="6" t="s">
        <v>52</v>
      </c>
      <c r="B271" s="5"/>
      <c r="C271" s="5"/>
      <c r="D271" s="5"/>
      <c r="E271" s="23"/>
      <c r="F271" s="4"/>
      <c r="G271" s="4"/>
      <c r="H271" s="4"/>
    </row>
    <row r="272" spans="1:8" ht="15.75">
      <c r="A272" s="6" t="s">
        <v>280</v>
      </c>
      <c r="E272" s="70"/>
      <c r="F272" s="31"/>
      <c r="G272" s="31">
        <f>G90+G99+G101+G103+G119+G121+G128</f>
        <v>11879.6</v>
      </c>
      <c r="H272" s="31">
        <f>H90+H99+H101+H103+H119+H121+H128</f>
        <v>0</v>
      </c>
    </row>
    <row r="273" spans="1:8" ht="15.75">
      <c r="A273" s="6" t="s">
        <v>53</v>
      </c>
      <c r="B273" s="5"/>
      <c r="C273" s="5"/>
      <c r="D273" s="5"/>
      <c r="E273" s="23"/>
      <c r="F273" s="16"/>
      <c r="G273" s="16">
        <f>G174+G176+G178+G183</f>
        <v>9910.25</v>
      </c>
      <c r="H273" s="16">
        <f>H174+H176+H178+H183</f>
        <v>0</v>
      </c>
    </row>
    <row r="274" spans="1:8" ht="15.75">
      <c r="A274" s="41" t="s">
        <v>293</v>
      </c>
      <c r="B274" s="5"/>
      <c r="C274" s="5"/>
      <c r="D274" s="5"/>
      <c r="E274" s="23"/>
      <c r="F274" s="16"/>
      <c r="G274" s="16"/>
      <c r="H274" s="16"/>
    </row>
    <row r="275" spans="1:8" ht="31.5">
      <c r="A275" s="41" t="s">
        <v>54</v>
      </c>
      <c r="B275" s="5"/>
      <c r="C275" s="5"/>
      <c r="D275" s="5"/>
      <c r="E275" s="23"/>
      <c r="F275" s="16"/>
      <c r="G275" s="16">
        <f>G195</f>
        <v>13059.2</v>
      </c>
      <c r="H275" s="16">
        <f>H195</f>
        <v>0</v>
      </c>
    </row>
    <row r="276" spans="1:8" ht="15.75">
      <c r="A276" s="5" t="s">
        <v>51</v>
      </c>
      <c r="E276" s="24"/>
      <c r="F276" s="17"/>
      <c r="G276" s="17" t="e">
        <f>SUM(G278:G283)</f>
        <v>#REF!</v>
      </c>
      <c r="H276" s="17" t="e">
        <f>SUM(H278:H283)</f>
        <v>#REF!</v>
      </c>
    </row>
    <row r="277" spans="1:8" ht="15.75">
      <c r="A277" s="6" t="s">
        <v>43</v>
      </c>
      <c r="B277" s="5"/>
      <c r="C277" s="5"/>
      <c r="D277" s="5"/>
      <c r="E277" s="23"/>
      <c r="F277" s="4"/>
      <c r="G277" s="4"/>
      <c r="H277" s="4"/>
    </row>
    <row r="278" spans="1:8" ht="15.75">
      <c r="A278" s="6" t="s">
        <v>49</v>
      </c>
      <c r="B278" s="1"/>
      <c r="C278" s="9"/>
      <c r="D278" s="1"/>
      <c r="E278" s="1"/>
      <c r="F278" s="16"/>
      <c r="G278" s="16">
        <f>G15+G16+G19+G20+G23+G54+G55+G56+G58+G63+G64+G65+G66+G67+G68+G69+G70+G79+G80+G81+G82+G112+G113+G114+G115+G116+G117+G119+G121+G122+G125+G126+G128+G142+G143+G154+G168+G169+G170+G174+G176+G178+G183</f>
        <v>78948.34999999999</v>
      </c>
      <c r="H278" s="16">
        <f>H15+H16+H19+H20+H23+H54+H55+H56+H58+H63+H64+H65+H66+H67+H68+H69+H70+H79+H80+H81+H82+H112+H113+H114+H115+H116+H117+H119+H121+H122+H125+H126+H128+H142+H143+H154+H168+H169+H170+H174+H176+H178+H183</f>
        <v>29752.120000000003</v>
      </c>
    </row>
    <row r="279" spans="1:8" ht="15.75">
      <c r="A279" s="6" t="s">
        <v>44</v>
      </c>
      <c r="B279" s="3"/>
      <c r="C279" s="8"/>
      <c r="D279" s="3"/>
      <c r="E279" s="3"/>
      <c r="F279" s="16"/>
      <c r="G279" s="16">
        <f>G90+G95+G96+G97+G99+G101+G103+G215+G216+G219+G220+G221</f>
        <v>13570.7</v>
      </c>
      <c r="H279" s="16">
        <f>H90+H95+H96+H97+H99+H101+H103+H215+H216+H219+H220+H221</f>
        <v>0</v>
      </c>
    </row>
    <row r="280" spans="1:8" ht="15.75">
      <c r="A280" s="6" t="s">
        <v>45</v>
      </c>
      <c r="B280" s="1"/>
      <c r="C280" s="9"/>
      <c r="D280" s="1"/>
      <c r="E280" s="1"/>
      <c r="F280" s="16"/>
      <c r="G280" s="16" t="e">
        <f>#REF!+#REF!+G49+G50</f>
        <v>#REF!</v>
      </c>
      <c r="H280" s="16" t="e">
        <f>#REF!+#REF!+H49+H50</f>
        <v>#REF!</v>
      </c>
    </row>
    <row r="281" spans="1:8" ht="15.75">
      <c r="A281" s="6" t="s">
        <v>46</v>
      </c>
      <c r="F281" s="16"/>
      <c r="G281" s="16">
        <f>G147+G149+G152</f>
        <v>77932.7</v>
      </c>
      <c r="H281" s="16">
        <f>H147+H148+H152</f>
        <v>68380</v>
      </c>
    </row>
    <row r="282" spans="1:8" ht="15.75">
      <c r="A282" s="6" t="s">
        <v>47</v>
      </c>
      <c r="F282" s="16"/>
      <c r="G282" s="16">
        <f>G191</f>
        <v>155199.2</v>
      </c>
      <c r="H282" s="16">
        <f>H191</f>
        <v>187670.4</v>
      </c>
    </row>
    <row r="283" spans="1:8" ht="15.75">
      <c r="A283" s="6" t="s">
        <v>48</v>
      </c>
      <c r="F283" s="20"/>
      <c r="G283" s="20" t="e">
        <f>G157+#REF!+G160</f>
        <v>#REF!</v>
      </c>
      <c r="H283" s="20" t="e">
        <f>H157+#REF!+H160</f>
        <v>#REF!</v>
      </c>
    </row>
    <row r="284" ht="15.75">
      <c r="E284" s="24"/>
    </row>
    <row r="285" spans="3:5" ht="15.75">
      <c r="C285" s="14"/>
      <c r="E285" s="24"/>
    </row>
    <row r="286" ht="15.75">
      <c r="E286" s="24"/>
    </row>
    <row r="287" ht="15.75">
      <c r="A287" s="5"/>
    </row>
    <row r="289" ht="15.75">
      <c r="E289" s="24"/>
    </row>
    <row r="290" ht="15.75">
      <c r="E290" s="24"/>
    </row>
    <row r="291" ht="15.75">
      <c r="E291" s="24"/>
    </row>
    <row r="292" spans="1:5" ht="15.75">
      <c r="A292" s="5"/>
      <c r="E292" s="24"/>
    </row>
    <row r="293" spans="3:5" ht="15.75">
      <c r="C293" s="14"/>
      <c r="E293" s="24"/>
    </row>
    <row r="294" spans="3:5" ht="15.75">
      <c r="C294" s="14"/>
      <c r="E294" s="24"/>
    </row>
    <row r="295" spans="1:5" ht="15.75">
      <c r="A295" s="5"/>
      <c r="C295" s="14"/>
      <c r="E295" s="24"/>
    </row>
    <row r="296" spans="3:5" ht="15.75">
      <c r="C296" s="14"/>
      <c r="E296" s="24"/>
    </row>
    <row r="297" spans="3:5" ht="15.75">
      <c r="C297" s="14"/>
      <c r="E297" s="24"/>
    </row>
    <row r="298" spans="1:5" ht="15.75">
      <c r="A298" s="5"/>
      <c r="E298" s="24"/>
    </row>
    <row r="299" spans="3:5" ht="15.75">
      <c r="C299" s="15"/>
      <c r="E299" s="24"/>
    </row>
    <row r="300" spans="3:5" ht="15.75">
      <c r="C300" s="15"/>
      <c r="E300" s="24"/>
    </row>
    <row r="301" spans="1:5" ht="15.75">
      <c r="A301" s="5"/>
      <c r="E301" s="24"/>
    </row>
    <row r="302" spans="3:5" ht="15.75">
      <c r="C302" s="15"/>
      <c r="E302" s="24"/>
    </row>
    <row r="303" spans="3:5" ht="15.75">
      <c r="C303" s="15"/>
      <c r="E303" s="24"/>
    </row>
    <row r="304" spans="3:5" ht="15.75">
      <c r="C304" s="15"/>
      <c r="E304" s="24"/>
    </row>
    <row r="305" spans="3:5" ht="15.75">
      <c r="C305" s="15"/>
      <c r="E305" s="24"/>
    </row>
    <row r="306" spans="1:5" ht="15.75">
      <c r="A306" s="5"/>
      <c r="E306" s="24"/>
    </row>
    <row r="307" spans="3:5" ht="15.75">
      <c r="C307" s="14"/>
      <c r="E307" s="24"/>
    </row>
    <row r="308" ht="15.75">
      <c r="E308" s="24"/>
    </row>
    <row r="309" spans="3:5" ht="15.75">
      <c r="C309" s="15"/>
      <c r="E309" s="24"/>
    </row>
    <row r="310" ht="15.75">
      <c r="E310" s="24"/>
    </row>
    <row r="311" ht="15.75">
      <c r="E311" s="24"/>
    </row>
    <row r="312" ht="15.75">
      <c r="E312" s="24"/>
    </row>
    <row r="313" ht="15.75">
      <c r="E313" s="24"/>
    </row>
    <row r="314" ht="15.75">
      <c r="E314" s="24"/>
    </row>
    <row r="315" ht="15.75">
      <c r="E315" s="24"/>
    </row>
  </sheetData>
  <mergeCells count="13">
    <mergeCell ref="A248:E248"/>
    <mergeCell ref="A5:H5"/>
    <mergeCell ref="A6:H6"/>
    <mergeCell ref="A7:A8"/>
    <mergeCell ref="B7:B8"/>
    <mergeCell ref="C7:C8"/>
    <mergeCell ref="D7:D8"/>
    <mergeCell ref="E7:E8"/>
    <mergeCell ref="F7:H7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6">
      <selection activeCell="A25" sqref="A25:IV25"/>
    </sheetView>
  </sheetViews>
  <sheetFormatPr defaultColWidth="9.00390625" defaultRowHeight="12.75"/>
  <cols>
    <col min="1" max="1" width="74.75390625" style="6" customWidth="1"/>
    <col min="2" max="2" width="11.00390625" style="2" customWidth="1"/>
    <col min="3" max="3" width="10.125" style="29" customWidth="1"/>
    <col min="4" max="4" width="33.00390625" style="28" bestFit="1" customWidth="1"/>
    <col min="5" max="16384" width="9.125" style="2" customWidth="1"/>
  </cols>
  <sheetData>
    <row r="1" spans="1:3" ht="45" customHeight="1">
      <c r="A1" s="136" t="s">
        <v>319</v>
      </c>
      <c r="B1" s="137"/>
      <c r="C1" s="138"/>
    </row>
    <row r="2" spans="1:3" s="4" customFormat="1" ht="15.75">
      <c r="A2" s="139" t="s">
        <v>77</v>
      </c>
      <c r="B2" s="140"/>
      <c r="C2" s="140"/>
    </row>
    <row r="3" spans="1:4" s="4" customFormat="1" ht="36" customHeight="1">
      <c r="A3" s="86"/>
      <c r="B3" s="141" t="s">
        <v>193</v>
      </c>
      <c r="C3" s="142"/>
      <c r="D3" s="32"/>
    </row>
    <row r="4" spans="1:4" s="11" customFormat="1" ht="30.75" customHeight="1">
      <c r="A4" s="32" t="s">
        <v>78</v>
      </c>
      <c r="B4" s="33" t="s">
        <v>61</v>
      </c>
      <c r="C4" s="33" t="s">
        <v>194</v>
      </c>
      <c r="D4" s="33" t="s">
        <v>270</v>
      </c>
    </row>
    <row r="5" spans="1:4" ht="15.75">
      <c r="A5" s="5" t="s">
        <v>83</v>
      </c>
      <c r="B5" s="17">
        <f>SUM(B8:B34)</f>
        <v>62785.2</v>
      </c>
      <c r="C5" s="17">
        <f>SUM(C8:C34)</f>
        <v>225015.5</v>
      </c>
      <c r="D5" s="39"/>
    </row>
    <row r="6" spans="1:4" ht="15.75">
      <c r="A6" s="6" t="s">
        <v>108</v>
      </c>
      <c r="B6" s="16"/>
      <c r="C6" s="30"/>
      <c r="D6" s="16"/>
    </row>
    <row r="7" spans="1:4" ht="15.75">
      <c r="A7" s="40" t="s">
        <v>111</v>
      </c>
      <c r="B7" s="16"/>
      <c r="C7" s="30"/>
      <c r="D7" s="16"/>
    </row>
    <row r="8" spans="1:4" ht="31.5">
      <c r="A8" s="35" t="s">
        <v>272</v>
      </c>
      <c r="B8" s="18">
        <v>1000</v>
      </c>
      <c r="C8" s="16">
        <f>2000+1450</f>
        <v>3450</v>
      </c>
      <c r="D8" s="38" t="s">
        <v>274</v>
      </c>
    </row>
    <row r="9" spans="1:4" s="66" customFormat="1" ht="15.75">
      <c r="A9" s="3" t="s">
        <v>119</v>
      </c>
      <c r="B9" s="3"/>
      <c r="C9" s="8"/>
      <c r="D9" s="3"/>
    </row>
    <row r="10" spans="1:5" s="66" customFormat="1" ht="47.25">
      <c r="A10" s="35" t="s">
        <v>208</v>
      </c>
      <c r="B10" s="56">
        <v>2000</v>
      </c>
      <c r="C10" s="1">
        <f>14237.5+4101.8</f>
        <v>18339.3</v>
      </c>
      <c r="D10" s="38" t="s">
        <v>310</v>
      </c>
      <c r="E10" s="61"/>
    </row>
    <row r="11" spans="1:5" s="66" customFormat="1" ht="31.5">
      <c r="A11" s="6" t="s">
        <v>209</v>
      </c>
      <c r="B11" s="56"/>
      <c r="C11" s="1"/>
      <c r="D11" s="38"/>
      <c r="E11" s="61"/>
    </row>
    <row r="12" spans="1:5" s="66" customFormat="1" ht="25.5">
      <c r="A12" s="6" t="s">
        <v>164</v>
      </c>
      <c r="B12" s="56">
        <v>2000</v>
      </c>
      <c r="C12" s="18">
        <f>14386.4+4165.6</f>
        <v>18552</v>
      </c>
      <c r="D12" s="38" t="s">
        <v>311</v>
      </c>
      <c r="E12" s="20"/>
    </row>
    <row r="13" spans="1:4" ht="31.5">
      <c r="A13" s="3" t="s">
        <v>127</v>
      </c>
      <c r="B13" s="17"/>
      <c r="C13" s="28"/>
      <c r="D13" s="38"/>
    </row>
    <row r="14" spans="1:4" ht="31.5">
      <c r="A14" s="6" t="s">
        <v>197</v>
      </c>
      <c r="B14" s="16">
        <v>35000</v>
      </c>
      <c r="C14" s="16">
        <f>52831.5-35000</f>
        <v>17831.5</v>
      </c>
      <c r="D14" s="38" t="s">
        <v>137</v>
      </c>
    </row>
    <row r="15" spans="1:4" ht="31.5">
      <c r="A15" s="6" t="s">
        <v>150</v>
      </c>
      <c r="C15" s="16"/>
      <c r="D15" s="38"/>
    </row>
    <row r="16" spans="1:4" ht="38.25">
      <c r="A16" s="6" t="s">
        <v>164</v>
      </c>
      <c r="B16" s="16">
        <v>2000</v>
      </c>
      <c r="C16" s="16">
        <v>3800</v>
      </c>
      <c r="D16" s="38" t="s">
        <v>309</v>
      </c>
    </row>
    <row r="17" spans="1:4" ht="31.5">
      <c r="A17" s="6" t="s">
        <v>151</v>
      </c>
      <c r="B17" s="16"/>
      <c r="C17" s="16"/>
      <c r="D17" s="38"/>
    </row>
    <row r="18" spans="1:4" ht="24" customHeight="1">
      <c r="A18" s="6" t="s">
        <v>164</v>
      </c>
      <c r="B18" s="16">
        <v>500</v>
      </c>
      <c r="C18" s="16">
        <v>1500</v>
      </c>
      <c r="D18" s="38"/>
    </row>
    <row r="19" spans="1:4" ht="25.5" customHeight="1">
      <c r="A19" s="41" t="s">
        <v>152</v>
      </c>
      <c r="B19" s="16">
        <v>400</v>
      </c>
      <c r="C19" s="16">
        <v>500</v>
      </c>
      <c r="D19" s="38" t="s">
        <v>314</v>
      </c>
    </row>
    <row r="20" spans="1:4" ht="15.75">
      <c r="A20" s="40" t="s">
        <v>131</v>
      </c>
      <c r="B20" s="17"/>
      <c r="C20" s="28"/>
      <c r="D20" s="38"/>
    </row>
    <row r="21" spans="1:4" ht="31.5">
      <c r="A21" s="41" t="s">
        <v>172</v>
      </c>
      <c r="B21" s="16"/>
      <c r="C21" s="16">
        <v>14274.9</v>
      </c>
      <c r="D21" s="38" t="s">
        <v>276</v>
      </c>
    </row>
    <row r="22" spans="1:4" ht="15.75">
      <c r="A22" s="41" t="s">
        <v>195</v>
      </c>
      <c r="B22" s="16"/>
      <c r="C22" s="16">
        <v>31600</v>
      </c>
      <c r="D22" s="38"/>
    </row>
    <row r="23" spans="1:4" ht="25.5">
      <c r="A23" s="6" t="s">
        <v>164</v>
      </c>
      <c r="B23" s="16">
        <v>663.6</v>
      </c>
      <c r="C23" s="16">
        <v>1000</v>
      </c>
      <c r="D23" s="38" t="s">
        <v>276</v>
      </c>
    </row>
    <row r="24" spans="1:4" ht="15.75">
      <c r="A24" s="48" t="s">
        <v>135</v>
      </c>
      <c r="B24" s="17"/>
      <c r="C24" s="87"/>
      <c r="D24" s="38"/>
    </row>
    <row r="25" spans="1:4" ht="15.75">
      <c r="A25" s="6" t="s">
        <v>164</v>
      </c>
      <c r="B25" s="16">
        <v>509.7</v>
      </c>
      <c r="C25" s="16"/>
      <c r="D25" s="38" t="s">
        <v>137</v>
      </c>
    </row>
    <row r="26" spans="1:4" ht="25.5">
      <c r="A26" s="6" t="s">
        <v>136</v>
      </c>
      <c r="B26" s="16">
        <v>1000</v>
      </c>
      <c r="C26" s="16">
        <f>14294.6+9000</f>
        <v>23294.6</v>
      </c>
      <c r="D26" s="38" t="s">
        <v>276</v>
      </c>
    </row>
    <row r="27" spans="1:4" ht="31.5">
      <c r="A27" s="6" t="s">
        <v>312</v>
      </c>
      <c r="B27" s="16"/>
      <c r="C27" s="16">
        <v>20000</v>
      </c>
      <c r="D27" s="38" t="s">
        <v>275</v>
      </c>
    </row>
    <row r="28" spans="1:4" ht="15.75">
      <c r="A28" s="6" t="s">
        <v>164</v>
      </c>
      <c r="B28" s="16">
        <v>800</v>
      </c>
      <c r="C28" s="16"/>
      <c r="D28" s="38"/>
    </row>
    <row r="29" spans="1:4" ht="36.75" customHeight="1">
      <c r="A29" s="6" t="s">
        <v>87</v>
      </c>
      <c r="B29" s="16">
        <v>5911.9</v>
      </c>
      <c r="C29" s="16"/>
      <c r="D29" s="38" t="s">
        <v>275</v>
      </c>
    </row>
    <row r="30" spans="1:4" ht="54" customHeight="1">
      <c r="A30" s="6" t="s">
        <v>198</v>
      </c>
      <c r="B30" s="16"/>
      <c r="C30" s="130">
        <v>20900</v>
      </c>
      <c r="D30" s="38" t="s">
        <v>308</v>
      </c>
    </row>
    <row r="31" spans="1:4" ht="15.75">
      <c r="A31" s="40" t="s">
        <v>153</v>
      </c>
      <c r="B31" s="17"/>
      <c r="C31" s="28"/>
      <c r="D31" s="38"/>
    </row>
    <row r="32" spans="1:4" ht="15.75">
      <c r="A32" s="43" t="s">
        <v>155</v>
      </c>
      <c r="B32" s="17"/>
      <c r="C32" s="28"/>
      <c r="D32" s="38"/>
    </row>
    <row r="33" spans="1:4" ht="31.5">
      <c r="A33" s="41" t="s">
        <v>88</v>
      </c>
      <c r="B33" s="16">
        <f>11000</f>
        <v>11000</v>
      </c>
      <c r="C33" s="16">
        <f>10773.2</f>
        <v>10773.2</v>
      </c>
      <c r="D33" s="38" t="s">
        <v>271</v>
      </c>
    </row>
    <row r="34" spans="1:3" ht="31.5">
      <c r="A34" s="41" t="s">
        <v>94</v>
      </c>
      <c r="C34" s="16">
        <v>39200</v>
      </c>
    </row>
  </sheetData>
  <mergeCells count="3">
    <mergeCell ref="A1:C1"/>
    <mergeCell ref="A2:C2"/>
    <mergeCell ref="B3:C3"/>
  </mergeCells>
  <printOptions gridLines="1"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H14" sqref="H14"/>
    </sheetView>
  </sheetViews>
  <sheetFormatPr defaultColWidth="9.00390625" defaultRowHeight="12.75"/>
  <cols>
    <col min="1" max="1" width="82.00390625" style="6" bestFit="1" customWidth="1"/>
    <col min="2" max="2" width="11.25390625" style="6" customWidth="1"/>
    <col min="3" max="3" width="12.125" style="6" customWidth="1"/>
    <col min="4" max="4" width="10.375" style="6" customWidth="1"/>
    <col min="5" max="5" width="9.875" style="6" customWidth="1"/>
    <col min="6" max="6" width="17.375" style="2" customWidth="1"/>
    <col min="7" max="7" width="13.00390625" style="2" customWidth="1"/>
    <col min="8" max="16384" width="9.125" style="2" customWidth="1"/>
  </cols>
  <sheetData>
    <row r="1" spans="1:6" ht="15.75" customHeight="1">
      <c r="A1" s="143" t="s">
        <v>303</v>
      </c>
      <c r="B1" s="144"/>
      <c r="C1" s="144"/>
      <c r="D1" s="144"/>
      <c r="E1" s="144"/>
      <c r="F1" s="144"/>
    </row>
    <row r="2" spans="1:6" ht="15.75" customHeight="1">
      <c r="A2" s="149" t="s">
        <v>304</v>
      </c>
      <c r="B2" s="150"/>
      <c r="C2" s="150"/>
      <c r="D2" s="150"/>
      <c r="E2" s="150"/>
      <c r="F2" s="150"/>
    </row>
    <row r="3" spans="1:6" ht="15.75">
      <c r="A3" s="149" t="s">
        <v>305</v>
      </c>
      <c r="B3" s="150"/>
      <c r="C3" s="150"/>
      <c r="D3" s="150"/>
      <c r="E3" s="150"/>
      <c r="F3" s="150"/>
    </row>
    <row r="4" spans="1:6" ht="14.25" customHeight="1">
      <c r="A4" s="143" t="s">
        <v>306</v>
      </c>
      <c r="B4" s="147"/>
      <c r="C4" s="147"/>
      <c r="D4" s="147"/>
      <c r="E4" s="147"/>
      <c r="F4" s="147"/>
    </row>
    <row r="5" spans="1:6" ht="63.75" customHeight="1">
      <c r="A5" s="159" t="s">
        <v>307</v>
      </c>
      <c r="B5" s="159"/>
      <c r="C5" s="159"/>
      <c r="D5" s="159"/>
      <c r="E5" s="159"/>
      <c r="F5" s="160"/>
    </row>
    <row r="6" spans="1:6" s="4" customFormat="1" ht="15.75">
      <c r="A6" s="154" t="s">
        <v>77</v>
      </c>
      <c r="B6" s="154"/>
      <c r="C6" s="154"/>
      <c r="D6" s="154"/>
      <c r="E6" s="154"/>
      <c r="F6" s="161"/>
    </row>
    <row r="7" spans="1:6" ht="32.25" customHeight="1">
      <c r="A7" s="162" t="s">
        <v>78</v>
      </c>
      <c r="B7" s="162" t="s">
        <v>79</v>
      </c>
      <c r="C7" s="162" t="s">
        <v>80</v>
      </c>
      <c r="D7" s="162" t="s">
        <v>81</v>
      </c>
      <c r="E7" s="162" t="s">
        <v>82</v>
      </c>
      <c r="F7" s="162" t="s">
        <v>240</v>
      </c>
    </row>
    <row r="8" spans="1:6" ht="26.25" customHeight="1">
      <c r="A8" s="162"/>
      <c r="B8" s="162"/>
      <c r="C8" s="162"/>
      <c r="D8" s="162"/>
      <c r="E8" s="162"/>
      <c r="F8" s="162"/>
    </row>
    <row r="9" spans="1:7" ht="15" customHeight="1">
      <c r="A9" s="5" t="s">
        <v>83</v>
      </c>
      <c r="B9" s="3"/>
      <c r="C9" s="3"/>
      <c r="D9" s="3"/>
      <c r="E9" s="3"/>
      <c r="F9" s="44">
        <v>104483.9</v>
      </c>
      <c r="G9" s="59"/>
    </row>
    <row r="10" spans="1:6" ht="15.75">
      <c r="A10" s="6" t="s">
        <v>108</v>
      </c>
      <c r="B10" s="1"/>
      <c r="C10" s="1"/>
      <c r="D10" s="1"/>
      <c r="E10" s="1"/>
      <c r="F10" s="18"/>
    </row>
    <row r="11" spans="1:6" ht="15.75">
      <c r="A11" s="40" t="s">
        <v>111</v>
      </c>
      <c r="B11" s="3"/>
      <c r="C11" s="8" t="s">
        <v>112</v>
      </c>
      <c r="D11" s="3"/>
      <c r="E11" s="3"/>
      <c r="F11" s="44">
        <v>14559.1</v>
      </c>
    </row>
    <row r="12" spans="1:6" ht="15.75">
      <c r="A12" s="43" t="s">
        <v>149</v>
      </c>
      <c r="B12" s="3"/>
      <c r="C12" s="8" t="s">
        <v>118</v>
      </c>
      <c r="D12" s="3"/>
      <c r="E12" s="3"/>
      <c r="F12" s="18"/>
    </row>
    <row r="13" spans="1:6" ht="34.5">
      <c r="A13" s="35" t="s">
        <v>165</v>
      </c>
      <c r="B13" s="1">
        <v>750</v>
      </c>
      <c r="C13" s="36" t="s">
        <v>118</v>
      </c>
      <c r="D13" s="36" t="s">
        <v>109</v>
      </c>
      <c r="E13" s="36" t="s">
        <v>110</v>
      </c>
      <c r="F13" s="18">
        <v>1729</v>
      </c>
    </row>
    <row r="14" spans="1:6" s="11" customFormat="1" ht="34.5">
      <c r="A14" s="6" t="s">
        <v>75</v>
      </c>
      <c r="B14" s="1">
        <v>750</v>
      </c>
      <c r="C14" s="36" t="s">
        <v>118</v>
      </c>
      <c r="D14" s="36" t="s">
        <v>109</v>
      </c>
      <c r="E14" s="36" t="s">
        <v>110</v>
      </c>
      <c r="F14" s="18">
        <v>5376</v>
      </c>
    </row>
    <row r="15" spans="1:6" s="11" customFormat="1" ht="34.5">
      <c r="A15" s="6" t="s">
        <v>76</v>
      </c>
      <c r="B15" s="1">
        <v>750</v>
      </c>
      <c r="C15" s="36" t="s">
        <v>118</v>
      </c>
      <c r="D15" s="36" t="s">
        <v>109</v>
      </c>
      <c r="E15" s="36" t="s">
        <v>110</v>
      </c>
      <c r="F15" s="18">
        <v>7454.1</v>
      </c>
    </row>
    <row r="16" spans="1:6" ht="15.75">
      <c r="A16" s="40" t="s">
        <v>119</v>
      </c>
      <c r="B16" s="3"/>
      <c r="C16" s="8" t="s">
        <v>120</v>
      </c>
      <c r="D16" s="3"/>
      <c r="E16" s="3"/>
      <c r="F16" s="44">
        <v>22060.3</v>
      </c>
    </row>
    <row r="17" spans="1:7" s="25" customFormat="1" ht="15.75">
      <c r="A17" s="51" t="s">
        <v>327</v>
      </c>
      <c r="B17" s="1"/>
      <c r="C17" s="8" t="s">
        <v>329</v>
      </c>
      <c r="D17" s="36"/>
      <c r="E17" s="36"/>
      <c r="F17" s="16"/>
      <c r="G17" s="73"/>
    </row>
    <row r="18" spans="1:6" ht="15.75">
      <c r="A18" s="5" t="s">
        <v>163</v>
      </c>
      <c r="B18" s="1"/>
      <c r="C18" s="8"/>
      <c r="D18" s="3"/>
      <c r="E18" s="3"/>
      <c r="F18" s="44">
        <v>9377</v>
      </c>
    </row>
    <row r="19" spans="1:6" s="10" customFormat="1" ht="15.75">
      <c r="A19" s="35" t="s">
        <v>158</v>
      </c>
      <c r="B19" s="1"/>
      <c r="C19" s="9"/>
      <c r="D19" s="1"/>
      <c r="E19" s="1"/>
      <c r="F19" s="18"/>
    </row>
    <row r="20" spans="1:6" s="10" customFormat="1" ht="15.75">
      <c r="A20" s="43" t="s">
        <v>66</v>
      </c>
      <c r="B20" s="1"/>
      <c r="C20" s="9"/>
      <c r="D20" s="1"/>
      <c r="E20" s="1"/>
      <c r="F20" s="18"/>
    </row>
    <row r="21" spans="1:6" s="10" customFormat="1" ht="15.75">
      <c r="A21" s="35" t="s">
        <v>158</v>
      </c>
      <c r="B21" s="1"/>
      <c r="C21" s="9"/>
      <c r="D21" s="1"/>
      <c r="E21" s="1"/>
      <c r="F21" s="18"/>
    </row>
    <row r="22" spans="1:6" s="11" customFormat="1" ht="18.75">
      <c r="A22" s="6" t="s">
        <v>67</v>
      </c>
      <c r="B22" s="1">
        <v>743</v>
      </c>
      <c r="C22" s="9" t="s">
        <v>329</v>
      </c>
      <c r="D22" s="50">
        <v>1001100</v>
      </c>
      <c r="E22" s="42" t="s">
        <v>157</v>
      </c>
      <c r="F22" s="18">
        <v>1280</v>
      </c>
    </row>
    <row r="23" spans="1:6" s="13" customFormat="1" ht="15.75">
      <c r="A23" s="43" t="s">
        <v>121</v>
      </c>
      <c r="B23" s="1"/>
      <c r="C23" s="8" t="s">
        <v>122</v>
      </c>
      <c r="D23" s="1"/>
      <c r="E23" s="1"/>
      <c r="F23" s="18"/>
    </row>
    <row r="24" spans="1:6" s="13" customFormat="1" ht="21.75" customHeight="1">
      <c r="A24" s="6" t="s">
        <v>14</v>
      </c>
      <c r="B24" s="1">
        <v>750</v>
      </c>
      <c r="C24" s="9" t="s">
        <v>122</v>
      </c>
      <c r="D24" s="36" t="s">
        <v>109</v>
      </c>
      <c r="E24" s="36" t="s">
        <v>110</v>
      </c>
      <c r="F24" s="18">
        <v>4332.6</v>
      </c>
    </row>
    <row r="25" spans="1:6" s="76" customFormat="1" ht="18.75">
      <c r="A25" s="41" t="s">
        <v>241</v>
      </c>
      <c r="B25" s="1">
        <v>750</v>
      </c>
      <c r="C25" s="9" t="s">
        <v>122</v>
      </c>
      <c r="D25" s="36" t="s">
        <v>109</v>
      </c>
      <c r="E25" s="36" t="s">
        <v>110</v>
      </c>
      <c r="F25" s="18">
        <v>243.1</v>
      </c>
    </row>
    <row r="26" spans="1:6" ht="18.75">
      <c r="A26" s="35" t="s">
        <v>15</v>
      </c>
      <c r="B26" s="1">
        <v>750</v>
      </c>
      <c r="C26" s="9" t="s">
        <v>122</v>
      </c>
      <c r="D26" s="36" t="s">
        <v>109</v>
      </c>
      <c r="E26" s="36" t="s">
        <v>110</v>
      </c>
      <c r="F26" s="18">
        <v>487.8</v>
      </c>
    </row>
    <row r="27" spans="1:6" s="13" customFormat="1" ht="21.75" customHeight="1">
      <c r="A27" s="6" t="s">
        <v>244</v>
      </c>
      <c r="B27" s="1">
        <v>750</v>
      </c>
      <c r="C27" s="9" t="s">
        <v>122</v>
      </c>
      <c r="D27" s="36" t="s">
        <v>109</v>
      </c>
      <c r="E27" s="36" t="s">
        <v>110</v>
      </c>
      <c r="F27" s="18">
        <v>1049.9</v>
      </c>
    </row>
    <row r="28" spans="1:6" s="11" customFormat="1" ht="50.25">
      <c r="A28" s="43" t="s">
        <v>5</v>
      </c>
      <c r="B28" s="1"/>
      <c r="C28" s="9"/>
      <c r="D28" s="42"/>
      <c r="E28" s="36"/>
      <c r="F28" s="18"/>
    </row>
    <row r="29" spans="1:6" s="11" customFormat="1" ht="15.75">
      <c r="A29" s="35" t="s">
        <v>158</v>
      </c>
      <c r="B29" s="1"/>
      <c r="F29" s="18"/>
    </row>
    <row r="30" spans="1:6" s="11" customFormat="1" ht="34.5">
      <c r="A30" s="35" t="s">
        <v>37</v>
      </c>
      <c r="B30" s="1"/>
      <c r="C30" s="9"/>
      <c r="D30" s="42"/>
      <c r="E30" s="36"/>
      <c r="F30" s="18"/>
    </row>
    <row r="31" spans="1:6" s="11" customFormat="1" ht="15.75">
      <c r="A31" s="6" t="s">
        <v>164</v>
      </c>
      <c r="B31" s="1">
        <v>750</v>
      </c>
      <c r="C31" s="9" t="s">
        <v>122</v>
      </c>
      <c r="D31" s="42" t="s">
        <v>115</v>
      </c>
      <c r="E31" s="36" t="s">
        <v>110</v>
      </c>
      <c r="F31" s="18">
        <v>1050.1</v>
      </c>
    </row>
    <row r="32" spans="1:6" s="11" customFormat="1" ht="18.75">
      <c r="A32" s="35" t="s">
        <v>36</v>
      </c>
      <c r="B32" s="1">
        <v>750</v>
      </c>
      <c r="C32" s="9" t="s">
        <v>122</v>
      </c>
      <c r="D32" s="42" t="s">
        <v>115</v>
      </c>
      <c r="E32" s="36" t="s">
        <v>110</v>
      </c>
      <c r="F32" s="18">
        <v>933.5</v>
      </c>
    </row>
    <row r="33" spans="1:6" s="11" customFormat="1" ht="18.75">
      <c r="A33" s="35" t="s">
        <v>38</v>
      </c>
      <c r="B33" s="1">
        <v>750</v>
      </c>
      <c r="C33" s="9" t="s">
        <v>122</v>
      </c>
      <c r="D33" s="42" t="s">
        <v>115</v>
      </c>
      <c r="E33" s="36" t="s">
        <v>110</v>
      </c>
      <c r="F33" s="18">
        <v>193</v>
      </c>
    </row>
    <row r="34" spans="1:6" s="10" customFormat="1" ht="31.5">
      <c r="A34" s="43" t="s">
        <v>6</v>
      </c>
      <c r="B34" s="1"/>
      <c r="C34" s="9"/>
      <c r="D34" s="42"/>
      <c r="E34" s="36"/>
      <c r="F34" s="18"/>
    </row>
    <row r="35" spans="1:6" s="10" customFormat="1" ht="18.75">
      <c r="A35" s="6" t="s">
        <v>261</v>
      </c>
      <c r="B35" s="1"/>
      <c r="C35" s="9"/>
      <c r="D35" s="42"/>
      <c r="E35" s="36"/>
      <c r="F35" s="18"/>
    </row>
    <row r="36" spans="1:6" ht="15.75">
      <c r="A36" s="6" t="s">
        <v>164</v>
      </c>
      <c r="B36" s="1">
        <v>750</v>
      </c>
      <c r="C36" s="9" t="s">
        <v>122</v>
      </c>
      <c r="D36" s="42" t="s">
        <v>115</v>
      </c>
      <c r="E36" s="36" t="s">
        <v>110</v>
      </c>
      <c r="F36" s="18">
        <v>875.7</v>
      </c>
    </row>
    <row r="37" spans="1:6" ht="78.75">
      <c r="A37" s="43" t="s">
        <v>24</v>
      </c>
      <c r="B37" s="1"/>
      <c r="C37" s="9"/>
      <c r="D37" s="42"/>
      <c r="E37" s="42"/>
      <c r="F37" s="18"/>
    </row>
    <row r="38" spans="1:6" ht="34.5">
      <c r="A38" s="35" t="s">
        <v>262</v>
      </c>
      <c r="B38" s="1">
        <v>743</v>
      </c>
      <c r="C38" s="9" t="s">
        <v>122</v>
      </c>
      <c r="D38" s="42" t="s">
        <v>115</v>
      </c>
      <c r="E38" s="36" t="s">
        <v>110</v>
      </c>
      <c r="F38" s="18">
        <v>5427.8</v>
      </c>
    </row>
    <row r="39" spans="1:6" ht="15.75">
      <c r="A39" s="6" t="s">
        <v>164</v>
      </c>
      <c r="B39" s="1">
        <v>743</v>
      </c>
      <c r="C39" s="9" t="s">
        <v>122</v>
      </c>
      <c r="D39" s="42" t="s">
        <v>115</v>
      </c>
      <c r="E39" s="36" t="s">
        <v>110</v>
      </c>
      <c r="F39" s="18">
        <v>1484</v>
      </c>
    </row>
    <row r="40" spans="1:6" ht="18.75">
      <c r="A40" s="35" t="s">
        <v>74</v>
      </c>
      <c r="B40" s="1"/>
      <c r="C40" s="9"/>
      <c r="D40" s="42"/>
      <c r="E40" s="36"/>
      <c r="F40" s="18"/>
    </row>
    <row r="41" spans="1:6" ht="15.75">
      <c r="A41" s="6" t="s">
        <v>164</v>
      </c>
      <c r="B41" s="1">
        <v>743</v>
      </c>
      <c r="C41" s="9" t="s">
        <v>122</v>
      </c>
      <c r="D41" s="42" t="s">
        <v>115</v>
      </c>
      <c r="E41" s="36" t="s">
        <v>110</v>
      </c>
      <c r="F41" s="18">
        <v>2018</v>
      </c>
    </row>
    <row r="42" spans="1:6" s="12" customFormat="1" ht="47.25">
      <c r="A42" s="43" t="s">
        <v>7</v>
      </c>
      <c r="B42" s="1"/>
      <c r="C42" s="9"/>
      <c r="D42" s="42"/>
      <c r="E42" s="42"/>
      <c r="F42" s="18"/>
    </row>
    <row r="43" spans="1:6" s="10" customFormat="1" ht="15.75">
      <c r="A43" s="35" t="s">
        <v>158</v>
      </c>
      <c r="B43" s="1"/>
      <c r="C43" s="9"/>
      <c r="D43" s="1"/>
      <c r="E43" s="1"/>
      <c r="F43" s="18"/>
    </row>
    <row r="44" spans="1:6" ht="18.75">
      <c r="A44" s="35" t="s">
        <v>263</v>
      </c>
      <c r="B44" s="1"/>
      <c r="C44" s="9"/>
      <c r="D44" s="42"/>
      <c r="E44" s="36"/>
      <c r="F44" s="18"/>
    </row>
    <row r="45" spans="1:6" ht="15.75">
      <c r="A45" s="6" t="s">
        <v>164</v>
      </c>
      <c r="B45" s="1">
        <v>743</v>
      </c>
      <c r="C45" s="9" t="s">
        <v>122</v>
      </c>
      <c r="D45" s="42" t="s">
        <v>115</v>
      </c>
      <c r="E45" s="36" t="s">
        <v>110</v>
      </c>
      <c r="F45" s="18">
        <v>488.8</v>
      </c>
    </row>
    <row r="46" spans="1:6" ht="47.25">
      <c r="A46" s="43" t="s">
        <v>8</v>
      </c>
      <c r="B46" s="1"/>
      <c r="C46" s="9"/>
      <c r="D46" s="42"/>
      <c r="E46" s="36"/>
      <c r="F46" s="18"/>
    </row>
    <row r="47" spans="1:6" ht="15.75">
      <c r="A47" s="35" t="s">
        <v>158</v>
      </c>
      <c r="B47" s="66"/>
      <c r="C47" s="67"/>
      <c r="D47" s="68"/>
      <c r="E47" s="68"/>
      <c r="F47" s="18"/>
    </row>
    <row r="48" spans="1:6" ht="18.75">
      <c r="A48" s="35" t="s">
        <v>264</v>
      </c>
      <c r="B48" s="1">
        <v>750</v>
      </c>
      <c r="C48" s="9" t="s">
        <v>122</v>
      </c>
      <c r="D48" s="42" t="s">
        <v>115</v>
      </c>
      <c r="E48" s="36" t="s">
        <v>110</v>
      </c>
      <c r="F48" s="18">
        <v>1620.9</v>
      </c>
    </row>
    <row r="49" spans="1:6" ht="34.5">
      <c r="A49" s="35" t="s">
        <v>265</v>
      </c>
      <c r="B49" s="1"/>
      <c r="C49" s="9"/>
      <c r="D49" s="42"/>
      <c r="E49" s="36"/>
      <c r="F49" s="18"/>
    </row>
    <row r="50" spans="1:6" ht="15.75">
      <c r="A50" s="6" t="s">
        <v>164</v>
      </c>
      <c r="B50" s="1">
        <v>750</v>
      </c>
      <c r="C50" s="9" t="s">
        <v>122</v>
      </c>
      <c r="D50" s="42" t="s">
        <v>115</v>
      </c>
      <c r="E50" s="36" t="s">
        <v>110</v>
      </c>
      <c r="F50" s="18">
        <v>16</v>
      </c>
    </row>
    <row r="51" spans="1:6" ht="18.75">
      <c r="A51" s="35" t="s">
        <v>30</v>
      </c>
      <c r="B51" s="1"/>
      <c r="C51" s="9"/>
      <c r="D51" s="42"/>
      <c r="E51" s="36"/>
      <c r="F51" s="18"/>
    </row>
    <row r="52" spans="1:6" ht="15.75">
      <c r="A52" s="6" t="s">
        <v>164</v>
      </c>
      <c r="B52" s="1">
        <v>750</v>
      </c>
      <c r="C52" s="9" t="s">
        <v>122</v>
      </c>
      <c r="D52" s="42" t="s">
        <v>115</v>
      </c>
      <c r="E52" s="36" t="s">
        <v>110</v>
      </c>
      <c r="F52" s="18">
        <v>280</v>
      </c>
    </row>
    <row r="53" spans="1:6" s="25" customFormat="1" ht="15.75">
      <c r="A53" s="35" t="s">
        <v>31</v>
      </c>
      <c r="B53" s="1"/>
      <c r="C53" s="9"/>
      <c r="D53" s="42"/>
      <c r="E53" s="36"/>
      <c r="F53" s="18"/>
    </row>
    <row r="54" spans="1:6" s="25" customFormat="1" ht="15.75">
      <c r="A54" s="6" t="s">
        <v>164</v>
      </c>
      <c r="B54" s="1">
        <v>750</v>
      </c>
      <c r="C54" s="9" t="s">
        <v>122</v>
      </c>
      <c r="D54" s="42" t="s">
        <v>115</v>
      </c>
      <c r="E54" s="36" t="s">
        <v>110</v>
      </c>
      <c r="F54" s="18">
        <v>23.2</v>
      </c>
    </row>
    <row r="55" spans="1:6" s="25" customFormat="1" ht="15.75">
      <c r="A55" s="35" t="s">
        <v>32</v>
      </c>
      <c r="B55" s="1"/>
      <c r="C55" s="9"/>
      <c r="D55" s="42"/>
      <c r="E55" s="36"/>
      <c r="F55" s="18"/>
    </row>
    <row r="56" spans="1:6" s="25" customFormat="1" ht="15.75">
      <c r="A56" s="6" t="s">
        <v>164</v>
      </c>
      <c r="B56" s="1">
        <v>750</v>
      </c>
      <c r="C56" s="9" t="s">
        <v>122</v>
      </c>
      <c r="D56" s="42" t="s">
        <v>115</v>
      </c>
      <c r="E56" s="36" t="s">
        <v>110</v>
      </c>
      <c r="F56" s="83">
        <v>4.2</v>
      </c>
    </row>
    <row r="57" spans="1:6" s="25" customFormat="1" ht="15.75">
      <c r="A57" s="35" t="s">
        <v>33</v>
      </c>
      <c r="B57" s="1"/>
      <c r="C57" s="9"/>
      <c r="D57" s="42"/>
      <c r="E57" s="36"/>
      <c r="F57" s="18"/>
    </row>
    <row r="58" spans="1:6" s="25" customFormat="1" ht="15.75">
      <c r="A58" s="6" t="s">
        <v>164</v>
      </c>
      <c r="B58" s="1">
        <v>750</v>
      </c>
      <c r="C58" s="9" t="s">
        <v>122</v>
      </c>
      <c r="D58" s="42" t="s">
        <v>115</v>
      </c>
      <c r="E58" s="36" t="s">
        <v>110</v>
      </c>
      <c r="F58" s="18">
        <v>135.1</v>
      </c>
    </row>
    <row r="59" spans="1:6" s="25" customFormat="1" ht="15.75">
      <c r="A59" s="35" t="s">
        <v>34</v>
      </c>
      <c r="B59" s="1"/>
      <c r="C59" s="9"/>
      <c r="D59" s="42"/>
      <c r="E59" s="36"/>
      <c r="F59" s="18"/>
    </row>
    <row r="60" spans="1:6" s="25" customFormat="1" ht="22.5" customHeight="1">
      <c r="A60" s="6" t="s">
        <v>164</v>
      </c>
      <c r="B60" s="1">
        <v>750</v>
      </c>
      <c r="C60" s="9" t="s">
        <v>122</v>
      </c>
      <c r="D60" s="42" t="s">
        <v>115</v>
      </c>
      <c r="E60" s="36" t="s">
        <v>110</v>
      </c>
      <c r="F60" s="18">
        <v>94.5</v>
      </c>
    </row>
    <row r="61" spans="1:6" ht="21.75" customHeight="1">
      <c r="A61" s="35" t="s">
        <v>35</v>
      </c>
      <c r="B61" s="1"/>
      <c r="C61" s="9"/>
      <c r="D61" s="42"/>
      <c r="E61" s="36"/>
      <c r="F61" s="18"/>
    </row>
    <row r="62" spans="1:6" ht="21" customHeight="1">
      <c r="A62" s="6" t="s">
        <v>164</v>
      </c>
      <c r="B62" s="1">
        <v>750</v>
      </c>
      <c r="C62" s="9" t="s">
        <v>122</v>
      </c>
      <c r="D62" s="42" t="s">
        <v>115</v>
      </c>
      <c r="E62" s="36" t="s">
        <v>110</v>
      </c>
      <c r="F62" s="18">
        <v>22.1</v>
      </c>
    </row>
    <row r="63" spans="1:6" ht="15.75">
      <c r="A63" s="3" t="s">
        <v>123</v>
      </c>
      <c r="B63" s="3"/>
      <c r="C63" s="8" t="s">
        <v>124</v>
      </c>
      <c r="D63" s="3"/>
      <c r="E63" s="3"/>
      <c r="F63" s="44">
        <v>11252.2</v>
      </c>
    </row>
    <row r="64" spans="1:6" ht="15.75">
      <c r="A64" s="43" t="s">
        <v>125</v>
      </c>
      <c r="B64" s="3"/>
      <c r="C64" s="8" t="s">
        <v>126</v>
      </c>
      <c r="D64" s="3"/>
      <c r="E64" s="3"/>
      <c r="F64" s="18"/>
    </row>
    <row r="65" spans="1:6" ht="15.75">
      <c r="A65" s="6" t="s">
        <v>158</v>
      </c>
      <c r="B65" s="3"/>
      <c r="C65" s="8"/>
      <c r="D65" s="3"/>
      <c r="E65" s="3"/>
      <c r="F65" s="18"/>
    </row>
    <row r="66" spans="1:6" ht="47.25" customHeight="1">
      <c r="A66" s="35" t="s">
        <v>25</v>
      </c>
      <c r="B66" s="1"/>
      <c r="C66" s="9"/>
      <c r="D66" s="1"/>
      <c r="E66" s="36"/>
      <c r="F66" s="18"/>
    </row>
    <row r="67" spans="1:6" ht="21" customHeight="1">
      <c r="A67" s="6" t="s">
        <v>164</v>
      </c>
      <c r="B67" s="1">
        <v>750</v>
      </c>
      <c r="C67" s="9" t="s">
        <v>126</v>
      </c>
      <c r="D67" s="1">
        <v>1004800</v>
      </c>
      <c r="E67" s="36" t="s">
        <v>110</v>
      </c>
      <c r="F67" s="18">
        <v>786.9</v>
      </c>
    </row>
    <row r="68" spans="1:6" ht="34.5">
      <c r="A68" s="35" t="s">
        <v>9</v>
      </c>
      <c r="B68" s="1">
        <v>750</v>
      </c>
      <c r="C68" s="9" t="s">
        <v>126</v>
      </c>
      <c r="D68" s="1">
        <v>1004800</v>
      </c>
      <c r="E68" s="36" t="s">
        <v>110</v>
      </c>
      <c r="F68" s="18">
        <v>3849.6</v>
      </c>
    </row>
    <row r="69" spans="1:6" s="21" customFormat="1" ht="34.5">
      <c r="A69" s="6" t="s">
        <v>266</v>
      </c>
      <c r="B69" s="1">
        <v>750</v>
      </c>
      <c r="C69" s="9" t="s">
        <v>126</v>
      </c>
      <c r="D69" s="36" t="s">
        <v>109</v>
      </c>
      <c r="E69" s="36" t="s">
        <v>110</v>
      </c>
      <c r="F69" s="18">
        <v>4188.5</v>
      </c>
    </row>
    <row r="70" spans="1:6" s="12" customFormat="1" ht="18.75">
      <c r="A70" s="6" t="s">
        <v>27</v>
      </c>
      <c r="B70" s="1">
        <v>750</v>
      </c>
      <c r="C70" s="9" t="s">
        <v>126</v>
      </c>
      <c r="D70" s="36" t="s">
        <v>109</v>
      </c>
      <c r="E70" s="36" t="s">
        <v>110</v>
      </c>
      <c r="F70" s="18">
        <v>1439.2</v>
      </c>
    </row>
    <row r="71" spans="1:7" ht="15.75">
      <c r="A71" s="51" t="s">
        <v>163</v>
      </c>
      <c r="B71" s="1"/>
      <c r="C71" s="8"/>
      <c r="D71" s="3"/>
      <c r="E71" s="3"/>
      <c r="F71" s="17"/>
      <c r="G71" s="17"/>
    </row>
    <row r="72" spans="1:7" s="10" customFormat="1" ht="15.75">
      <c r="A72" s="41" t="s">
        <v>158</v>
      </c>
      <c r="B72" s="1"/>
      <c r="C72" s="9"/>
      <c r="D72" s="1"/>
      <c r="E72" s="1"/>
      <c r="F72" s="17"/>
      <c r="G72" s="17"/>
    </row>
    <row r="73" spans="1:6" s="10" customFormat="1" ht="31.5">
      <c r="A73" s="43" t="s">
        <v>243</v>
      </c>
      <c r="B73" s="1"/>
      <c r="C73" s="9"/>
      <c r="D73" s="1"/>
      <c r="E73" s="1"/>
      <c r="F73" s="44"/>
    </row>
    <row r="74" spans="1:6" s="10" customFormat="1" ht="15.75">
      <c r="A74" s="35" t="s">
        <v>158</v>
      </c>
      <c r="B74" s="1"/>
      <c r="C74" s="9"/>
      <c r="D74" s="1"/>
      <c r="E74" s="1"/>
      <c r="F74" s="18"/>
    </row>
    <row r="75" spans="1:6" s="11" customFormat="1" ht="18.75">
      <c r="A75" s="6" t="s">
        <v>242</v>
      </c>
      <c r="B75" s="1"/>
      <c r="C75" s="49"/>
      <c r="D75" s="50"/>
      <c r="E75" s="42"/>
      <c r="F75" s="18"/>
    </row>
    <row r="76" spans="1:6" s="11" customFormat="1" ht="15.75">
      <c r="A76" s="6" t="s">
        <v>164</v>
      </c>
      <c r="B76" s="1">
        <v>743</v>
      </c>
      <c r="C76" s="9" t="s">
        <v>126</v>
      </c>
      <c r="D76" s="50">
        <v>1001100</v>
      </c>
      <c r="E76" s="42" t="s">
        <v>157</v>
      </c>
      <c r="F76" s="18">
        <v>988</v>
      </c>
    </row>
    <row r="77" spans="1:6" ht="15.75">
      <c r="A77" s="3" t="s">
        <v>16</v>
      </c>
      <c r="B77" s="3"/>
      <c r="C77" s="8" t="s">
        <v>128</v>
      </c>
      <c r="D77" s="3"/>
      <c r="E77" s="3"/>
      <c r="F77" s="44">
        <v>30855.7</v>
      </c>
    </row>
    <row r="78" spans="1:6" ht="15.75">
      <c r="A78" s="43" t="s">
        <v>129</v>
      </c>
      <c r="B78" s="3"/>
      <c r="C78" s="8" t="s">
        <v>130</v>
      </c>
      <c r="D78" s="3"/>
      <c r="E78" s="3"/>
      <c r="F78" s="18"/>
    </row>
    <row r="79" spans="1:6" ht="15.75">
      <c r="A79" s="6" t="s">
        <v>158</v>
      </c>
      <c r="B79" s="1"/>
      <c r="C79" s="9"/>
      <c r="D79" s="36"/>
      <c r="E79" s="36"/>
      <c r="F79" s="18"/>
    </row>
    <row r="80" spans="1:6" ht="38.25" customHeight="1">
      <c r="A80" s="41" t="s">
        <v>173</v>
      </c>
      <c r="B80" s="1"/>
      <c r="C80" s="9"/>
      <c r="D80" s="36"/>
      <c r="E80" s="36"/>
      <c r="F80" s="18"/>
    </row>
    <row r="81" spans="1:6" ht="15.75">
      <c r="A81" s="6" t="s">
        <v>164</v>
      </c>
      <c r="B81" s="1">
        <v>750</v>
      </c>
      <c r="C81" s="9" t="s">
        <v>130</v>
      </c>
      <c r="D81" s="36" t="s">
        <v>109</v>
      </c>
      <c r="E81" s="36" t="s">
        <v>110</v>
      </c>
      <c r="F81" s="75">
        <v>26619.7</v>
      </c>
    </row>
    <row r="82" spans="1:6" ht="34.5">
      <c r="A82" s="35" t="s">
        <v>279</v>
      </c>
      <c r="B82" s="1"/>
      <c r="C82" s="9"/>
      <c r="D82" s="36"/>
      <c r="E82" s="36"/>
      <c r="F82" s="18"/>
    </row>
    <row r="83" spans="1:6" ht="15.75">
      <c r="A83" s="6" t="s">
        <v>164</v>
      </c>
      <c r="B83" s="1">
        <v>750</v>
      </c>
      <c r="C83" s="9" t="s">
        <v>130</v>
      </c>
      <c r="D83" s="36" t="s">
        <v>168</v>
      </c>
      <c r="E83" s="36" t="s">
        <v>110</v>
      </c>
      <c r="F83" s="18">
        <v>4236</v>
      </c>
    </row>
    <row r="84" spans="1:6" ht="15.75">
      <c r="A84" s="40" t="s">
        <v>18</v>
      </c>
      <c r="B84" s="3"/>
      <c r="C84" s="8" t="s">
        <v>132</v>
      </c>
      <c r="D84" s="3"/>
      <c r="E84" s="3"/>
      <c r="F84" s="44">
        <v>17927.8</v>
      </c>
    </row>
    <row r="85" spans="1:6" ht="15.75">
      <c r="A85" s="69" t="s">
        <v>133</v>
      </c>
      <c r="B85" s="3"/>
      <c r="C85" s="8" t="s">
        <v>134</v>
      </c>
      <c r="D85" s="3"/>
      <c r="E85" s="3"/>
      <c r="F85" s="18"/>
    </row>
    <row r="86" spans="1:6" ht="15.75">
      <c r="A86" s="6" t="s">
        <v>158</v>
      </c>
      <c r="B86" s="1"/>
      <c r="C86" s="9"/>
      <c r="D86" s="36"/>
      <c r="E86" s="36"/>
      <c r="F86" s="18"/>
    </row>
    <row r="87" spans="1:6" ht="34.5">
      <c r="A87" s="6" t="s">
        <v>10</v>
      </c>
      <c r="B87" s="1"/>
      <c r="C87" s="36"/>
      <c r="D87" s="36"/>
      <c r="E87" s="36"/>
      <c r="F87" s="18"/>
    </row>
    <row r="88" spans="1:6" ht="15.75">
      <c r="A88" s="6" t="s">
        <v>164</v>
      </c>
      <c r="B88" s="1">
        <v>750</v>
      </c>
      <c r="C88" s="36" t="s">
        <v>134</v>
      </c>
      <c r="D88" s="36" t="s">
        <v>115</v>
      </c>
      <c r="E88" s="36" t="s">
        <v>110</v>
      </c>
      <c r="F88" s="18">
        <v>1096.5</v>
      </c>
    </row>
    <row r="89" spans="1:6" ht="34.5">
      <c r="A89" s="6" t="s">
        <v>11</v>
      </c>
      <c r="B89" s="1">
        <v>750</v>
      </c>
      <c r="C89" s="36" t="s">
        <v>134</v>
      </c>
      <c r="D89" s="36" t="s">
        <v>115</v>
      </c>
      <c r="E89" s="36" t="s">
        <v>110</v>
      </c>
      <c r="F89" s="18">
        <v>1700</v>
      </c>
    </row>
    <row r="90" spans="1:6" ht="15.75">
      <c r="A90" s="6" t="s">
        <v>164</v>
      </c>
      <c r="B90" s="1">
        <v>750</v>
      </c>
      <c r="C90" s="36" t="s">
        <v>134</v>
      </c>
      <c r="D90" s="36" t="s">
        <v>115</v>
      </c>
      <c r="E90" s="36" t="s">
        <v>110</v>
      </c>
      <c r="F90" s="18">
        <v>890.3</v>
      </c>
    </row>
    <row r="91" spans="1:6" ht="34.5">
      <c r="A91" s="35" t="s">
        <v>12</v>
      </c>
      <c r="B91" s="1">
        <v>750</v>
      </c>
      <c r="C91" s="36" t="s">
        <v>134</v>
      </c>
      <c r="D91" s="36" t="s">
        <v>115</v>
      </c>
      <c r="E91" s="36" t="s">
        <v>110</v>
      </c>
      <c r="F91" s="18">
        <v>4310.9</v>
      </c>
    </row>
    <row r="92" spans="1:6" ht="34.5">
      <c r="A92" s="35" t="s">
        <v>13</v>
      </c>
      <c r="B92" s="1"/>
      <c r="C92" s="36"/>
      <c r="D92" s="36"/>
      <c r="E92" s="36"/>
      <c r="F92" s="18"/>
    </row>
    <row r="93" spans="1:6" ht="15.75">
      <c r="A93" s="6" t="s">
        <v>164</v>
      </c>
      <c r="B93" s="1">
        <v>750</v>
      </c>
      <c r="C93" s="36" t="s">
        <v>134</v>
      </c>
      <c r="D93" s="36" t="s">
        <v>115</v>
      </c>
      <c r="E93" s="36" t="s">
        <v>110</v>
      </c>
      <c r="F93" s="18">
        <v>315</v>
      </c>
    </row>
    <row r="94" spans="1:6" ht="18.75">
      <c r="A94" s="6" t="s">
        <v>23</v>
      </c>
      <c r="B94" s="1">
        <v>750</v>
      </c>
      <c r="C94" s="9" t="s">
        <v>134</v>
      </c>
      <c r="D94" s="36" t="s">
        <v>109</v>
      </c>
      <c r="E94" s="36" t="s">
        <v>110</v>
      </c>
      <c r="F94" s="18">
        <v>4150.5</v>
      </c>
    </row>
    <row r="95" spans="1:6" ht="18.75">
      <c r="A95" s="6" t="s">
        <v>167</v>
      </c>
      <c r="B95" s="1"/>
      <c r="C95" s="9"/>
      <c r="D95" s="36"/>
      <c r="E95" s="36"/>
      <c r="F95" s="18"/>
    </row>
    <row r="96" spans="1:6" ht="15.75">
      <c r="A96" s="6" t="s">
        <v>164</v>
      </c>
      <c r="B96" s="1">
        <v>750</v>
      </c>
      <c r="C96" s="9" t="s">
        <v>134</v>
      </c>
      <c r="D96" s="36" t="s">
        <v>109</v>
      </c>
      <c r="E96" s="36" t="s">
        <v>110</v>
      </c>
      <c r="F96" s="18">
        <v>1950.4</v>
      </c>
    </row>
    <row r="97" spans="1:6" ht="21.75" customHeight="1">
      <c r="A97" s="6" t="s">
        <v>166</v>
      </c>
      <c r="B97" s="1">
        <v>750</v>
      </c>
      <c r="C97" s="9" t="s">
        <v>134</v>
      </c>
      <c r="D97" s="36" t="s">
        <v>109</v>
      </c>
      <c r="E97" s="36" t="s">
        <v>110</v>
      </c>
      <c r="F97" s="18">
        <v>1256.3</v>
      </c>
    </row>
    <row r="98" spans="1:6" ht="44.25" customHeight="1">
      <c r="A98" s="35" t="s">
        <v>267</v>
      </c>
      <c r="B98" s="1">
        <v>750</v>
      </c>
      <c r="C98" s="9" t="s">
        <v>134</v>
      </c>
      <c r="D98" s="36" t="s">
        <v>109</v>
      </c>
      <c r="E98" s="36" t="s">
        <v>110</v>
      </c>
      <c r="F98" s="18">
        <v>50.6</v>
      </c>
    </row>
    <row r="99" spans="1:6" s="21" customFormat="1" ht="12" customHeight="1">
      <c r="A99" s="43" t="s">
        <v>159</v>
      </c>
      <c r="B99" s="1"/>
      <c r="C99" s="8" t="s">
        <v>160</v>
      </c>
      <c r="F99" s="44"/>
    </row>
    <row r="100" spans="1:6" s="21" customFormat="1" ht="18.75">
      <c r="A100" s="6" t="s">
        <v>158</v>
      </c>
      <c r="B100" s="1"/>
      <c r="C100" s="8"/>
      <c r="F100" s="18"/>
    </row>
    <row r="101" spans="1:6" ht="18.75" customHeight="1">
      <c r="A101" s="35" t="s">
        <v>26</v>
      </c>
      <c r="B101" s="1">
        <v>750</v>
      </c>
      <c r="C101" s="9" t="s">
        <v>160</v>
      </c>
      <c r="D101" s="36" t="s">
        <v>109</v>
      </c>
      <c r="E101" s="36" t="s">
        <v>110</v>
      </c>
      <c r="F101" s="18">
        <v>1870.3</v>
      </c>
    </row>
    <row r="102" spans="1:7" ht="15.75">
      <c r="A102" s="51" t="s">
        <v>163</v>
      </c>
      <c r="B102" s="1"/>
      <c r="C102" s="8"/>
      <c r="D102" s="3"/>
      <c r="E102" s="3"/>
      <c r="F102" s="17"/>
      <c r="G102" s="17"/>
    </row>
    <row r="103" spans="1:7" s="10" customFormat="1" ht="15.75">
      <c r="A103" s="41" t="s">
        <v>158</v>
      </c>
      <c r="B103" s="1"/>
      <c r="C103" s="9"/>
      <c r="D103" s="1"/>
      <c r="E103" s="1"/>
      <c r="F103" s="17"/>
      <c r="G103" s="17"/>
    </row>
    <row r="104" spans="1:6" s="10" customFormat="1" ht="31.5">
      <c r="A104" s="43" t="s">
        <v>69</v>
      </c>
      <c r="B104" s="1"/>
      <c r="C104" s="9"/>
      <c r="D104" s="1"/>
      <c r="E104" s="1"/>
      <c r="F104" s="18"/>
    </row>
    <row r="105" spans="1:6" s="11" customFormat="1" ht="18.75">
      <c r="A105" s="6" t="s">
        <v>28</v>
      </c>
      <c r="B105" s="1"/>
      <c r="C105" s="49"/>
      <c r="D105" s="50"/>
      <c r="E105" s="42"/>
      <c r="F105" s="18"/>
    </row>
    <row r="106" spans="1:6" s="11" customFormat="1" ht="15.75">
      <c r="A106" s="6" t="s">
        <v>164</v>
      </c>
      <c r="B106" s="1">
        <v>743</v>
      </c>
      <c r="C106" s="9" t="s">
        <v>160</v>
      </c>
      <c r="D106" s="50">
        <v>1001100</v>
      </c>
      <c r="E106" s="42" t="s">
        <v>157</v>
      </c>
      <c r="F106" s="18">
        <v>337</v>
      </c>
    </row>
    <row r="107" spans="1:6" ht="15.75">
      <c r="A107" s="3" t="s">
        <v>22</v>
      </c>
      <c r="B107" s="1"/>
      <c r="C107" s="8" t="s">
        <v>148</v>
      </c>
      <c r="D107" s="36"/>
      <c r="E107" s="36"/>
      <c r="F107" s="44">
        <v>4276.3</v>
      </c>
    </row>
    <row r="108" spans="1:6" ht="15.75">
      <c r="A108" s="43" t="s">
        <v>331</v>
      </c>
      <c r="B108" s="1"/>
      <c r="C108" s="8" t="s">
        <v>332</v>
      </c>
      <c r="D108" s="36"/>
      <c r="E108" s="36"/>
      <c r="F108" s="44"/>
    </row>
    <row r="109" spans="1:6" s="21" customFormat="1" ht="18.75">
      <c r="A109" s="6" t="s">
        <v>158</v>
      </c>
      <c r="B109" s="1"/>
      <c r="C109" s="8"/>
      <c r="F109" s="18"/>
    </row>
    <row r="110" spans="1:6" ht="18.75">
      <c r="A110" s="6" t="s">
        <v>161</v>
      </c>
      <c r="B110" s="1">
        <v>750</v>
      </c>
      <c r="C110" s="9" t="s">
        <v>332</v>
      </c>
      <c r="D110" s="36" t="s">
        <v>109</v>
      </c>
      <c r="E110" s="36" t="s">
        <v>110</v>
      </c>
      <c r="F110" s="18">
        <v>3423.3</v>
      </c>
    </row>
    <row r="111" spans="1:7" ht="15.75">
      <c r="A111" s="51" t="s">
        <v>163</v>
      </c>
      <c r="B111" s="1"/>
      <c r="C111" s="8"/>
      <c r="D111" s="3"/>
      <c r="E111" s="3"/>
      <c r="F111" s="17"/>
      <c r="G111" s="17"/>
    </row>
    <row r="112" spans="1:7" s="10" customFormat="1" ht="15.75">
      <c r="A112" s="41" t="s">
        <v>158</v>
      </c>
      <c r="B112" s="1"/>
      <c r="C112" s="9"/>
      <c r="D112" s="1"/>
      <c r="E112" s="1"/>
      <c r="F112" s="17"/>
      <c r="G112" s="17"/>
    </row>
    <row r="113" spans="1:6" s="10" customFormat="1" ht="31.5">
      <c r="A113" s="43" t="s">
        <v>69</v>
      </c>
      <c r="B113" s="1"/>
      <c r="C113" s="9"/>
      <c r="D113" s="1"/>
      <c r="E113" s="1"/>
      <c r="F113" s="18"/>
    </row>
    <row r="114" spans="1:6" ht="18.75">
      <c r="A114" s="6" t="s">
        <v>29</v>
      </c>
      <c r="B114" s="1"/>
      <c r="C114" s="49"/>
      <c r="D114" s="50"/>
      <c r="E114" s="42"/>
      <c r="F114" s="18"/>
    </row>
    <row r="115" spans="1:6" s="11" customFormat="1" ht="15.75">
      <c r="A115" s="6" t="s">
        <v>164</v>
      </c>
      <c r="B115" s="1">
        <v>743</v>
      </c>
      <c r="C115" s="9" t="s">
        <v>330</v>
      </c>
      <c r="D115" s="50">
        <v>1001100</v>
      </c>
      <c r="E115" s="42" t="s">
        <v>157</v>
      </c>
      <c r="F115" s="18">
        <v>853</v>
      </c>
    </row>
    <row r="116" spans="1:6" ht="15.75">
      <c r="A116" s="44" t="s">
        <v>153</v>
      </c>
      <c r="B116" s="3"/>
      <c r="C116" s="8" t="s">
        <v>154</v>
      </c>
      <c r="D116" s="3"/>
      <c r="E116" s="3"/>
      <c r="F116" s="44">
        <v>3552.5</v>
      </c>
    </row>
    <row r="117" spans="1:6" ht="15.75">
      <c r="A117" s="43" t="s">
        <v>155</v>
      </c>
      <c r="B117" s="3"/>
      <c r="C117" s="8" t="s">
        <v>156</v>
      </c>
      <c r="D117" s="3"/>
      <c r="E117" s="3"/>
      <c r="F117" s="18"/>
    </row>
    <row r="118" spans="1:6" s="21" customFormat="1" ht="18.75">
      <c r="A118" s="6" t="s">
        <v>158</v>
      </c>
      <c r="B118" s="1"/>
      <c r="C118" s="8"/>
      <c r="F118" s="18"/>
    </row>
    <row r="119" spans="1:6" ht="34.5">
      <c r="A119" s="41" t="s">
        <v>338</v>
      </c>
      <c r="B119" s="1">
        <v>750</v>
      </c>
      <c r="C119" s="9" t="s">
        <v>156</v>
      </c>
      <c r="D119" s="1">
        <v>1020101</v>
      </c>
      <c r="E119" s="36" t="s">
        <v>110</v>
      </c>
      <c r="F119" s="18">
        <v>1750</v>
      </c>
    </row>
    <row r="120" spans="1:6" ht="34.5">
      <c r="A120" s="35" t="s">
        <v>291</v>
      </c>
      <c r="B120" s="1">
        <v>750</v>
      </c>
      <c r="C120" s="9" t="s">
        <v>156</v>
      </c>
      <c r="D120" s="1">
        <v>1020101</v>
      </c>
      <c r="E120" s="36" t="s">
        <v>110</v>
      </c>
      <c r="F120" s="18">
        <v>1802.5</v>
      </c>
    </row>
    <row r="121" spans="1:6" ht="15.75">
      <c r="A121" s="5" t="s">
        <v>143</v>
      </c>
      <c r="B121" s="3"/>
      <c r="C121" s="8"/>
      <c r="D121" s="3"/>
      <c r="E121" s="3"/>
      <c r="F121" s="16"/>
    </row>
    <row r="122" spans="1:6" ht="47.25">
      <c r="A122" s="5" t="s">
        <v>144</v>
      </c>
      <c r="B122" s="1"/>
      <c r="C122" s="9"/>
      <c r="D122" s="1"/>
      <c r="E122" s="1"/>
      <c r="F122" s="16"/>
    </row>
    <row r="123" spans="1:6" ht="63">
      <c r="A123" s="5" t="s">
        <v>145</v>
      </c>
      <c r="B123" s="3"/>
      <c r="C123" s="8"/>
      <c r="D123" s="3"/>
      <c r="E123" s="3"/>
      <c r="F123" s="16"/>
    </row>
    <row r="124" spans="1:6" ht="63">
      <c r="A124" s="5" t="s">
        <v>245</v>
      </c>
      <c r="B124" s="1"/>
      <c r="C124" s="9"/>
      <c r="D124" s="1"/>
      <c r="E124" s="1"/>
      <c r="F124" s="16"/>
    </row>
    <row r="125" spans="1:6" ht="53.25" customHeight="1">
      <c r="A125" s="5" t="s">
        <v>289</v>
      </c>
      <c r="F125" s="16"/>
    </row>
    <row r="126" spans="1:6" ht="47.25">
      <c r="A126" s="5" t="s">
        <v>294</v>
      </c>
      <c r="F126" s="7"/>
    </row>
    <row r="127" spans="1:6" ht="47.25">
      <c r="A127" s="5" t="s">
        <v>296</v>
      </c>
      <c r="F127" s="20"/>
    </row>
    <row r="128" spans="1:6" ht="15.75">
      <c r="A128" s="5"/>
      <c r="F128" s="16"/>
    </row>
  </sheetData>
  <mergeCells count="12">
    <mergeCell ref="A5:F5"/>
    <mergeCell ref="A6:F6"/>
    <mergeCell ref="A7:A8"/>
    <mergeCell ref="B7:B8"/>
    <mergeCell ref="C7:C8"/>
    <mergeCell ref="D7:D8"/>
    <mergeCell ref="E7:E8"/>
    <mergeCell ref="F7:F8"/>
    <mergeCell ref="A1:F1"/>
    <mergeCell ref="A2:F2"/>
    <mergeCell ref="A3:F3"/>
    <mergeCell ref="A4:F4"/>
  </mergeCells>
  <printOptions gridLines="1"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8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70.00390625" style="6" customWidth="1"/>
    <col min="2" max="2" width="10.125" style="6" bestFit="1" customWidth="1"/>
    <col min="3" max="3" width="11.00390625" style="6" customWidth="1"/>
    <col min="4" max="4" width="12.125" style="6" customWidth="1"/>
    <col min="5" max="5" width="12.375" style="6" bestFit="1" customWidth="1"/>
    <col min="6" max="6" width="12.625" style="28" customWidth="1"/>
    <col min="7" max="8" width="11.875" style="28" customWidth="1"/>
    <col min="9" max="9" width="13.375" style="2" customWidth="1"/>
    <col min="10" max="10" width="11.875" style="2" bestFit="1" customWidth="1"/>
    <col min="11" max="16384" width="9.125" style="2" customWidth="1"/>
  </cols>
  <sheetData>
    <row r="1" spans="1:8" ht="15.75" customHeight="1">
      <c r="A1" s="143" t="s">
        <v>326</v>
      </c>
      <c r="B1" s="144"/>
      <c r="C1" s="144"/>
      <c r="D1" s="144"/>
      <c r="E1" s="144"/>
      <c r="F1" s="144"/>
      <c r="G1" s="163"/>
      <c r="H1" s="163"/>
    </row>
    <row r="2" spans="1:8" ht="15.75" customHeight="1">
      <c r="A2" s="146" t="s">
        <v>335</v>
      </c>
      <c r="B2" s="147"/>
      <c r="C2" s="147"/>
      <c r="D2" s="147"/>
      <c r="E2" s="147"/>
      <c r="F2" s="147"/>
      <c r="G2" s="138"/>
      <c r="H2" s="138"/>
    </row>
    <row r="3" spans="1:8" ht="15.75">
      <c r="A3" s="149" t="s">
        <v>253</v>
      </c>
      <c r="B3" s="150"/>
      <c r="C3" s="150"/>
      <c r="D3" s="150"/>
      <c r="E3" s="150"/>
      <c r="F3" s="150"/>
      <c r="G3" s="164"/>
      <c r="H3" s="164"/>
    </row>
    <row r="4" spans="1:8" ht="15.75" customHeight="1">
      <c r="A4" s="143" t="s">
        <v>201</v>
      </c>
      <c r="B4" s="147"/>
      <c r="C4" s="147"/>
      <c r="D4" s="147"/>
      <c r="E4" s="147"/>
      <c r="F4" s="147"/>
      <c r="G4" s="138"/>
      <c r="H4" s="138"/>
    </row>
    <row r="5" spans="1:8" ht="36" customHeight="1">
      <c r="A5" s="136" t="s">
        <v>207</v>
      </c>
      <c r="B5" s="152"/>
      <c r="C5" s="152"/>
      <c r="D5" s="152"/>
      <c r="E5" s="152"/>
      <c r="F5" s="153"/>
      <c r="G5" s="153"/>
      <c r="H5" s="153"/>
    </row>
    <row r="6" spans="1:8" s="4" customFormat="1" ht="15.75">
      <c r="A6" s="154" t="s">
        <v>77</v>
      </c>
      <c r="B6" s="155"/>
      <c r="C6" s="155"/>
      <c r="D6" s="155"/>
      <c r="E6" s="155"/>
      <c r="F6" s="155"/>
      <c r="G6" s="155"/>
      <c r="H6" s="155"/>
    </row>
    <row r="7" spans="1:8" s="34" customFormat="1" ht="23.25" customHeight="1">
      <c r="A7" s="156"/>
      <c r="B7" s="156" t="s">
        <v>79</v>
      </c>
      <c r="C7" s="156" t="s">
        <v>80</v>
      </c>
      <c r="D7" s="156" t="s">
        <v>81</v>
      </c>
      <c r="E7" s="156" t="s">
        <v>82</v>
      </c>
      <c r="F7" s="158" t="s">
        <v>193</v>
      </c>
      <c r="G7" s="158"/>
      <c r="H7" s="158"/>
    </row>
    <row r="8" spans="1:9" s="90" customFormat="1" ht="69" customHeight="1">
      <c r="A8" s="157"/>
      <c r="B8" s="157"/>
      <c r="C8" s="157"/>
      <c r="D8" s="157"/>
      <c r="E8" s="157"/>
      <c r="F8" s="33" t="s">
        <v>61</v>
      </c>
      <c r="G8" s="33" t="s">
        <v>62</v>
      </c>
      <c r="H8" s="33" t="s">
        <v>63</v>
      </c>
      <c r="I8" s="124"/>
    </row>
    <row r="9" spans="1:10" ht="15.75">
      <c r="A9" s="5" t="s">
        <v>83</v>
      </c>
      <c r="B9" s="3"/>
      <c r="C9" s="3"/>
      <c r="D9" s="72"/>
      <c r="E9" s="72"/>
      <c r="F9" s="17">
        <v>525387.1</v>
      </c>
      <c r="G9" s="17">
        <v>1143891.64</v>
      </c>
      <c r="H9" s="17">
        <v>1131495.32</v>
      </c>
      <c r="I9" s="59"/>
      <c r="J9" s="131"/>
    </row>
    <row r="10" spans="1:9" ht="15.75">
      <c r="A10" s="6" t="s">
        <v>158</v>
      </c>
      <c r="B10" s="1"/>
      <c r="C10" s="1"/>
      <c r="D10" s="1"/>
      <c r="E10" s="18"/>
      <c r="F10" s="17"/>
      <c r="G10" s="17"/>
      <c r="H10" s="17"/>
      <c r="I10" s="59"/>
    </row>
    <row r="11" spans="1:6" ht="15.75">
      <c r="A11" s="5" t="s">
        <v>206</v>
      </c>
      <c r="B11" s="1"/>
      <c r="C11" s="1"/>
      <c r="D11" s="1"/>
      <c r="E11" s="1"/>
      <c r="F11" s="17">
        <v>104483.9</v>
      </c>
    </row>
    <row r="12" spans="1:8" s="22" customFormat="1" ht="31.5">
      <c r="A12" s="82" t="s">
        <v>50</v>
      </c>
      <c r="B12" s="3"/>
      <c r="C12" s="3"/>
      <c r="D12" s="3"/>
      <c r="E12" s="3"/>
      <c r="F12" s="17"/>
      <c r="G12" s="17">
        <v>50000</v>
      </c>
      <c r="H12" s="17">
        <v>50000</v>
      </c>
    </row>
    <row r="13" spans="1:8" ht="15.75">
      <c r="A13" s="40" t="s">
        <v>111</v>
      </c>
      <c r="B13" s="3"/>
      <c r="C13" s="8" t="s">
        <v>112</v>
      </c>
      <c r="D13" s="3"/>
      <c r="E13" s="3"/>
      <c r="F13" s="19">
        <v>121335.9</v>
      </c>
      <c r="G13" s="19">
        <v>157780.4</v>
      </c>
      <c r="H13" s="19">
        <v>39752.12</v>
      </c>
    </row>
    <row r="14" spans="1:8" ht="15.75">
      <c r="A14" s="37" t="s">
        <v>113</v>
      </c>
      <c r="B14" s="3"/>
      <c r="C14" s="8" t="s">
        <v>114</v>
      </c>
      <c r="D14" s="3"/>
      <c r="E14" s="3"/>
      <c r="F14" s="39"/>
      <c r="G14" s="39"/>
      <c r="H14" s="39"/>
    </row>
    <row r="15" spans="1:8" ht="31.5">
      <c r="A15" s="41" t="s">
        <v>248</v>
      </c>
      <c r="B15" s="1">
        <v>750</v>
      </c>
      <c r="C15" s="9" t="s">
        <v>114</v>
      </c>
      <c r="D15" s="36" t="s">
        <v>109</v>
      </c>
      <c r="E15" s="36" t="s">
        <v>110</v>
      </c>
      <c r="F15" s="16">
        <v>3939.6</v>
      </c>
      <c r="G15" s="16"/>
      <c r="H15" s="16"/>
    </row>
    <row r="16" spans="1:8" ht="15.75">
      <c r="A16" s="41" t="s">
        <v>169</v>
      </c>
      <c r="B16" s="1">
        <v>750</v>
      </c>
      <c r="C16" s="9" t="s">
        <v>114</v>
      </c>
      <c r="D16" s="36" t="s">
        <v>109</v>
      </c>
      <c r="E16" s="36" t="s">
        <v>110</v>
      </c>
      <c r="F16" s="16">
        <v>68</v>
      </c>
      <c r="G16" s="16"/>
      <c r="H16" s="16"/>
    </row>
    <row r="17" spans="1:9" s="12" customFormat="1" ht="31.5">
      <c r="A17" s="43" t="s">
        <v>250</v>
      </c>
      <c r="B17" s="3"/>
      <c r="C17" s="8"/>
      <c r="D17" s="45"/>
      <c r="E17" s="45"/>
      <c r="F17" s="17"/>
      <c r="G17" s="17"/>
      <c r="H17" s="17"/>
      <c r="I17" s="125"/>
    </row>
    <row r="18" spans="1:8" s="10" customFormat="1" ht="15.75">
      <c r="A18" s="35" t="s">
        <v>108</v>
      </c>
      <c r="B18" s="1"/>
      <c r="C18" s="9"/>
      <c r="D18" s="1"/>
      <c r="E18" s="1"/>
      <c r="F18" s="18"/>
      <c r="G18" s="18"/>
      <c r="H18" s="18"/>
    </row>
    <row r="19" spans="1:8" ht="18.75">
      <c r="A19" s="35" t="s">
        <v>259</v>
      </c>
      <c r="B19" s="1">
        <v>750</v>
      </c>
      <c r="C19" s="9" t="s">
        <v>114</v>
      </c>
      <c r="D19" s="42" t="s">
        <v>115</v>
      </c>
      <c r="E19" s="36" t="s">
        <v>110</v>
      </c>
      <c r="F19" s="16">
        <v>7370</v>
      </c>
      <c r="G19" s="16"/>
      <c r="H19" s="16"/>
    </row>
    <row r="20" spans="1:8" ht="18.75">
      <c r="A20" s="35" t="s">
        <v>260</v>
      </c>
      <c r="B20" s="1">
        <v>750</v>
      </c>
      <c r="C20" s="9" t="s">
        <v>114</v>
      </c>
      <c r="D20" s="42" t="s">
        <v>115</v>
      </c>
      <c r="E20" s="36" t="s">
        <v>110</v>
      </c>
      <c r="F20" s="16">
        <v>2770</v>
      </c>
      <c r="G20" s="16"/>
      <c r="H20" s="16"/>
    </row>
    <row r="21" spans="1:8" ht="47.25">
      <c r="A21" s="43" t="s">
        <v>0</v>
      </c>
      <c r="B21" s="17"/>
      <c r="C21" s="17"/>
      <c r="D21" s="17"/>
      <c r="E21" s="54"/>
      <c r="F21" s="54"/>
      <c r="G21" s="54"/>
      <c r="H21" s="54"/>
    </row>
    <row r="22" spans="1:8" ht="15.75">
      <c r="A22" s="35" t="s">
        <v>108</v>
      </c>
      <c r="B22" s="57"/>
      <c r="C22" s="57"/>
      <c r="D22" s="57"/>
      <c r="E22" s="57"/>
      <c r="F22" s="17"/>
      <c r="G22" s="17"/>
      <c r="H22" s="17"/>
    </row>
    <row r="23" spans="1:8" ht="31.5">
      <c r="A23" s="41" t="s">
        <v>269</v>
      </c>
      <c r="B23" s="1">
        <v>750</v>
      </c>
      <c r="C23" s="9" t="s">
        <v>114</v>
      </c>
      <c r="D23" s="42" t="s">
        <v>115</v>
      </c>
      <c r="E23" s="36" t="s">
        <v>110</v>
      </c>
      <c r="F23" s="55">
        <v>16226</v>
      </c>
      <c r="G23" s="55"/>
      <c r="H23" s="55"/>
    </row>
    <row r="24" spans="1:8" ht="15.75">
      <c r="A24" s="37" t="s">
        <v>255</v>
      </c>
      <c r="B24" s="3"/>
      <c r="C24" s="8" t="s">
        <v>116</v>
      </c>
      <c r="D24" s="3"/>
      <c r="E24" s="3"/>
      <c r="F24" s="17"/>
      <c r="G24" s="17"/>
      <c r="H24" s="17"/>
    </row>
    <row r="25" spans="1:8" ht="15.75">
      <c r="A25" s="41" t="s">
        <v>174</v>
      </c>
      <c r="B25" s="1"/>
      <c r="C25" s="36"/>
      <c r="D25" s="36"/>
      <c r="E25" s="36"/>
      <c r="F25" s="2"/>
      <c r="G25" s="16">
        <v>6109.8</v>
      </c>
      <c r="H25" s="16">
        <v>10000</v>
      </c>
    </row>
    <row r="26" spans="1:8" ht="15.75">
      <c r="A26" s="41" t="s">
        <v>169</v>
      </c>
      <c r="B26" s="1"/>
      <c r="C26" s="36"/>
      <c r="D26" s="36"/>
      <c r="E26" s="36"/>
      <c r="F26" s="2"/>
      <c r="G26" s="16">
        <v>800</v>
      </c>
      <c r="H26" s="16"/>
    </row>
    <row r="27" spans="1:8" ht="37.5">
      <c r="A27" s="48" t="s">
        <v>315</v>
      </c>
      <c r="B27" s="1">
        <v>753</v>
      </c>
      <c r="C27" s="36" t="s">
        <v>116</v>
      </c>
      <c r="D27" s="36" t="s">
        <v>109</v>
      </c>
      <c r="E27" s="36" t="s">
        <v>110</v>
      </c>
      <c r="F27" s="16">
        <v>19300</v>
      </c>
      <c r="G27" s="16">
        <v>95000</v>
      </c>
      <c r="H27" s="16"/>
    </row>
    <row r="28" spans="1:8" ht="37.5">
      <c r="A28" s="48" t="s">
        <v>316</v>
      </c>
      <c r="B28" s="1"/>
      <c r="C28" s="36"/>
      <c r="D28" s="36"/>
      <c r="E28" s="36"/>
      <c r="F28" s="16"/>
      <c r="G28" s="16"/>
      <c r="H28" s="16"/>
    </row>
    <row r="29" spans="1:8" ht="15.75">
      <c r="A29" s="41" t="s">
        <v>169</v>
      </c>
      <c r="B29" s="1">
        <v>753</v>
      </c>
      <c r="C29" s="36" t="s">
        <v>116</v>
      </c>
      <c r="D29" s="36" t="s">
        <v>109</v>
      </c>
      <c r="E29" s="36" t="s">
        <v>110</v>
      </c>
      <c r="F29" s="16">
        <v>6700</v>
      </c>
      <c r="G29" s="16"/>
      <c r="H29" s="16"/>
    </row>
    <row r="30" spans="1:8" ht="63">
      <c r="A30" s="81" t="s">
        <v>217</v>
      </c>
      <c r="B30" s="1"/>
      <c r="C30" s="9"/>
      <c r="D30" s="1"/>
      <c r="E30" s="1"/>
      <c r="F30" s="16"/>
      <c r="G30" s="16"/>
      <c r="H30" s="16"/>
    </row>
    <row r="31" spans="1:8" ht="15.75">
      <c r="A31" s="41" t="s">
        <v>164</v>
      </c>
      <c r="B31" s="1">
        <v>753</v>
      </c>
      <c r="C31" s="36" t="s">
        <v>116</v>
      </c>
      <c r="D31" s="36" t="s">
        <v>109</v>
      </c>
      <c r="E31" s="36" t="s">
        <v>110</v>
      </c>
      <c r="F31" s="16">
        <v>10000</v>
      </c>
      <c r="G31" s="16">
        <v>14660.5</v>
      </c>
      <c r="H31" s="16"/>
    </row>
    <row r="32" spans="1:8" ht="15.75">
      <c r="A32" s="6" t="s">
        <v>108</v>
      </c>
      <c r="B32" s="1"/>
      <c r="C32" s="9"/>
      <c r="D32" s="1"/>
      <c r="E32" s="1"/>
      <c r="F32" s="16"/>
      <c r="G32" s="16"/>
      <c r="H32" s="16"/>
    </row>
    <row r="33" spans="1:8" s="133" customFormat="1" ht="30">
      <c r="A33" s="81" t="s">
        <v>317</v>
      </c>
      <c r="B33" s="1">
        <v>753</v>
      </c>
      <c r="C33" s="36" t="s">
        <v>116</v>
      </c>
      <c r="D33" s="36" t="s">
        <v>109</v>
      </c>
      <c r="E33" s="36" t="s">
        <v>110</v>
      </c>
      <c r="F33" s="16">
        <v>1840</v>
      </c>
      <c r="G33" s="16">
        <v>2706.9</v>
      </c>
      <c r="H33" s="16"/>
    </row>
    <row r="34" spans="1:8" s="133" customFormat="1" ht="30">
      <c r="A34" s="81" t="s">
        <v>318</v>
      </c>
      <c r="B34" s="1">
        <v>753</v>
      </c>
      <c r="C34" s="36" t="s">
        <v>116</v>
      </c>
      <c r="D34" s="36" t="s">
        <v>109</v>
      </c>
      <c r="E34" s="36" t="s">
        <v>110</v>
      </c>
      <c r="F34" s="16">
        <v>1170</v>
      </c>
      <c r="G34" s="16">
        <v>1711.4</v>
      </c>
      <c r="H34" s="16"/>
    </row>
    <row r="35" spans="1:8" s="133" customFormat="1" ht="15.75">
      <c r="A35" s="81" t="s">
        <v>221</v>
      </c>
      <c r="B35" s="1">
        <v>753</v>
      </c>
      <c r="C35" s="36" t="s">
        <v>116</v>
      </c>
      <c r="D35" s="36" t="s">
        <v>109</v>
      </c>
      <c r="E35" s="36" t="s">
        <v>110</v>
      </c>
      <c r="F35" s="16">
        <v>1560</v>
      </c>
      <c r="G35" s="16">
        <v>2275.9</v>
      </c>
      <c r="H35" s="16"/>
    </row>
    <row r="36" spans="1:8" s="133" customFormat="1" ht="15.75">
      <c r="A36" s="81" t="s">
        <v>222</v>
      </c>
      <c r="B36" s="1">
        <v>753</v>
      </c>
      <c r="C36" s="36" t="s">
        <v>116</v>
      </c>
      <c r="D36" s="36" t="s">
        <v>109</v>
      </c>
      <c r="E36" s="36" t="s">
        <v>110</v>
      </c>
      <c r="F36" s="16">
        <v>1170</v>
      </c>
      <c r="G36" s="16">
        <v>1706.8</v>
      </c>
      <c r="H36" s="16"/>
    </row>
    <row r="37" spans="1:8" s="133" customFormat="1" ht="15.75">
      <c r="A37" s="81" t="s">
        <v>223</v>
      </c>
      <c r="B37" s="1">
        <v>753</v>
      </c>
      <c r="C37" s="36" t="s">
        <v>116</v>
      </c>
      <c r="D37" s="36" t="s">
        <v>109</v>
      </c>
      <c r="E37" s="36" t="s">
        <v>110</v>
      </c>
      <c r="F37" s="16">
        <v>270</v>
      </c>
      <c r="G37" s="16">
        <v>400.1</v>
      </c>
      <c r="H37" s="16"/>
    </row>
    <row r="38" spans="1:8" s="133" customFormat="1" ht="15.75">
      <c r="A38" s="81" t="s">
        <v>224</v>
      </c>
      <c r="B38" s="1">
        <v>753</v>
      </c>
      <c r="C38" s="36" t="s">
        <v>116</v>
      </c>
      <c r="D38" s="36" t="s">
        <v>109</v>
      </c>
      <c r="E38" s="36" t="s">
        <v>110</v>
      </c>
      <c r="F38" s="16">
        <v>1340</v>
      </c>
      <c r="G38" s="16">
        <v>1967.5</v>
      </c>
      <c r="H38" s="16"/>
    </row>
    <row r="39" spans="1:8" s="133" customFormat="1" ht="15.75">
      <c r="A39" s="81" t="s">
        <v>225</v>
      </c>
      <c r="B39" s="1">
        <v>753</v>
      </c>
      <c r="C39" s="36" t="s">
        <v>116</v>
      </c>
      <c r="D39" s="36" t="s">
        <v>109</v>
      </c>
      <c r="E39" s="36" t="s">
        <v>110</v>
      </c>
      <c r="F39" s="16">
        <v>1800</v>
      </c>
      <c r="G39" s="16">
        <v>2652.9</v>
      </c>
      <c r="H39" s="16"/>
    </row>
    <row r="40" spans="1:8" s="133" customFormat="1" ht="15.75">
      <c r="A40" s="81" t="s">
        <v>228</v>
      </c>
      <c r="B40" s="1">
        <v>753</v>
      </c>
      <c r="C40" s="36" t="s">
        <v>116</v>
      </c>
      <c r="D40" s="36" t="s">
        <v>109</v>
      </c>
      <c r="E40" s="36" t="s">
        <v>110</v>
      </c>
      <c r="F40" s="16">
        <v>850</v>
      </c>
      <c r="G40" s="16">
        <v>1239</v>
      </c>
      <c r="H40" s="16"/>
    </row>
    <row r="41" spans="1:8" ht="94.5">
      <c r="A41" s="37" t="s">
        <v>103</v>
      </c>
      <c r="B41" s="3"/>
      <c r="C41" s="8"/>
      <c r="D41" s="3"/>
      <c r="E41" s="3"/>
      <c r="F41" s="17"/>
      <c r="G41" s="16"/>
      <c r="H41" s="16"/>
    </row>
    <row r="42" spans="1:8" ht="37.5">
      <c r="A42" s="81" t="s">
        <v>142</v>
      </c>
      <c r="B42" s="1">
        <v>753</v>
      </c>
      <c r="C42" s="36" t="s">
        <v>116</v>
      </c>
      <c r="D42" s="36" t="s">
        <v>109</v>
      </c>
      <c r="E42" s="36" t="s">
        <v>110</v>
      </c>
      <c r="F42" s="16">
        <v>4540.8</v>
      </c>
      <c r="G42" s="16">
        <v>410.1</v>
      </c>
      <c r="H42" s="2"/>
    </row>
    <row r="43" spans="1:8" ht="18.75">
      <c r="A43" s="81" t="s">
        <v>202</v>
      </c>
      <c r="B43" s="1">
        <v>753</v>
      </c>
      <c r="C43" s="36" t="s">
        <v>116</v>
      </c>
      <c r="D43" s="36" t="s">
        <v>109</v>
      </c>
      <c r="E43" s="36" t="s">
        <v>110</v>
      </c>
      <c r="F43" s="16">
        <v>2013.2</v>
      </c>
      <c r="G43" s="16"/>
      <c r="H43" s="16"/>
    </row>
    <row r="44" spans="1:8" s="10" customFormat="1" ht="31.5">
      <c r="A44" s="43" t="s">
        <v>1</v>
      </c>
      <c r="B44" s="3"/>
      <c r="C44" s="8"/>
      <c r="D44" s="3"/>
      <c r="E44" s="3"/>
      <c r="F44" s="44"/>
      <c r="G44" s="44"/>
      <c r="H44" s="44"/>
    </row>
    <row r="45" spans="1:8" s="11" customFormat="1" ht="15.75">
      <c r="A45" s="6" t="s">
        <v>108</v>
      </c>
      <c r="B45" s="1"/>
      <c r="C45" s="9"/>
      <c r="D45" s="1"/>
      <c r="E45" s="1"/>
      <c r="F45" s="20"/>
      <c r="G45" s="20"/>
      <c r="H45" s="20"/>
    </row>
    <row r="46" spans="1:8" s="10" customFormat="1" ht="37.5">
      <c r="A46" s="41" t="s">
        <v>117</v>
      </c>
      <c r="B46" s="1">
        <v>753</v>
      </c>
      <c r="C46" s="36" t="s">
        <v>116</v>
      </c>
      <c r="D46" s="42" t="s">
        <v>115</v>
      </c>
      <c r="E46" s="36" t="s">
        <v>110</v>
      </c>
      <c r="F46" s="18">
        <v>13300</v>
      </c>
      <c r="G46" s="18"/>
      <c r="H46" s="18"/>
    </row>
    <row r="47" spans="1:8" s="11" customFormat="1" ht="37.5">
      <c r="A47" s="41" t="s">
        <v>254</v>
      </c>
      <c r="B47" s="1">
        <v>753</v>
      </c>
      <c r="C47" s="36" t="s">
        <v>116</v>
      </c>
      <c r="D47" s="42" t="s">
        <v>115</v>
      </c>
      <c r="E47" s="36" t="s">
        <v>110</v>
      </c>
      <c r="F47" s="18">
        <v>13600</v>
      </c>
      <c r="G47" s="18"/>
      <c r="H47" s="18"/>
    </row>
    <row r="48" spans="1:8" ht="15.75">
      <c r="A48" s="43" t="s">
        <v>149</v>
      </c>
      <c r="B48" s="3"/>
      <c r="C48" s="8" t="s">
        <v>118</v>
      </c>
      <c r="D48" s="3"/>
      <c r="E48" s="3"/>
      <c r="F48" s="17"/>
      <c r="G48" s="17"/>
      <c r="H48" s="17"/>
    </row>
    <row r="49" spans="1:8" ht="56.25">
      <c r="A49" s="35" t="s">
        <v>339</v>
      </c>
      <c r="B49" s="1">
        <v>838</v>
      </c>
      <c r="C49" s="36" t="s">
        <v>118</v>
      </c>
      <c r="D49" s="36" t="s">
        <v>109</v>
      </c>
      <c r="E49" s="36" t="s">
        <v>110</v>
      </c>
      <c r="F49" s="16">
        <v>5000</v>
      </c>
      <c r="G49" s="16"/>
      <c r="H49" s="16"/>
    </row>
    <row r="50" spans="1:9" ht="56.25">
      <c r="A50" s="35" t="s">
        <v>186</v>
      </c>
      <c r="B50" s="3"/>
      <c r="C50" s="8"/>
      <c r="D50" s="3"/>
      <c r="E50" s="3"/>
      <c r="F50" s="4"/>
      <c r="G50" s="4"/>
      <c r="H50" s="4"/>
      <c r="I50" s="59"/>
    </row>
    <row r="51" spans="1:8" ht="15.75">
      <c r="A51" s="35" t="s">
        <v>169</v>
      </c>
      <c r="B51" s="1">
        <v>750</v>
      </c>
      <c r="C51" s="36" t="s">
        <v>118</v>
      </c>
      <c r="D51" s="36" t="s">
        <v>109</v>
      </c>
      <c r="E51" s="36" t="s">
        <v>110</v>
      </c>
      <c r="F51" s="16">
        <v>100.3</v>
      </c>
      <c r="G51" s="16"/>
      <c r="H51" s="38"/>
    </row>
    <row r="52" spans="1:8" ht="31.5">
      <c r="A52" s="41" t="s">
        <v>95</v>
      </c>
      <c r="B52" s="1">
        <v>750</v>
      </c>
      <c r="C52" s="36" t="s">
        <v>118</v>
      </c>
      <c r="D52" s="36" t="s">
        <v>109</v>
      </c>
      <c r="E52" s="36" t="s">
        <v>110</v>
      </c>
      <c r="F52" s="18">
        <v>2000</v>
      </c>
      <c r="G52" s="18">
        <v>31000</v>
      </c>
      <c r="H52" s="18">
        <v>29752.12</v>
      </c>
    </row>
    <row r="53" spans="1:8" s="11" customFormat="1" ht="31.5">
      <c r="A53" s="41" t="s">
        <v>91</v>
      </c>
      <c r="B53" s="1">
        <v>750</v>
      </c>
      <c r="C53" s="36" t="s">
        <v>118</v>
      </c>
      <c r="D53" s="36" t="s">
        <v>109</v>
      </c>
      <c r="E53" s="36" t="s">
        <v>110</v>
      </c>
      <c r="F53" s="18">
        <v>1234.1</v>
      </c>
      <c r="G53" s="18"/>
      <c r="H53" s="18"/>
    </row>
    <row r="54" spans="1:8" s="11" customFormat="1" ht="31.5">
      <c r="A54" s="41" t="s">
        <v>85</v>
      </c>
      <c r="B54" s="1">
        <v>750</v>
      </c>
      <c r="C54" s="36" t="s">
        <v>118</v>
      </c>
      <c r="D54" s="36" t="s">
        <v>109</v>
      </c>
      <c r="E54" s="36" t="s">
        <v>110</v>
      </c>
      <c r="F54" s="18">
        <v>5208.4</v>
      </c>
      <c r="G54" s="18">
        <v>6000</v>
      </c>
      <c r="H54" s="18"/>
    </row>
    <row r="55" spans="1:8" s="11" customFormat="1" ht="31.5">
      <c r="A55" s="41" t="s">
        <v>187</v>
      </c>
      <c r="B55" s="1">
        <v>750</v>
      </c>
      <c r="C55" s="36" t="s">
        <v>118</v>
      </c>
      <c r="D55" s="36" t="s">
        <v>109</v>
      </c>
      <c r="E55" s="36" t="s">
        <v>110</v>
      </c>
      <c r="F55" s="16">
        <v>4965.5</v>
      </c>
      <c r="H55" s="18"/>
    </row>
    <row r="56" spans="1:8" s="11" customFormat="1" ht="37.5">
      <c r="A56" s="41" t="s">
        <v>249</v>
      </c>
      <c r="B56" s="1">
        <v>750</v>
      </c>
      <c r="C56" s="36" t="s">
        <v>118</v>
      </c>
      <c r="D56" s="36" t="s">
        <v>109</v>
      </c>
      <c r="E56" s="36" t="s">
        <v>110</v>
      </c>
      <c r="F56" s="16">
        <v>3000</v>
      </c>
      <c r="G56" s="16">
        <v>3800</v>
      </c>
      <c r="H56" s="16"/>
    </row>
    <row r="57" spans="1:9" ht="15.75">
      <c r="A57" s="43" t="s">
        <v>119</v>
      </c>
      <c r="B57" s="3"/>
      <c r="C57" s="8" t="s">
        <v>120</v>
      </c>
      <c r="D57" s="3"/>
      <c r="E57" s="3"/>
      <c r="F57" s="17">
        <v>115887.9</v>
      </c>
      <c r="G57" s="17">
        <v>414029.2</v>
      </c>
      <c r="H57" s="17">
        <v>235700</v>
      </c>
      <c r="I57" s="59"/>
    </row>
    <row r="58" spans="1:9" ht="15.75">
      <c r="A58" s="43" t="s">
        <v>328</v>
      </c>
      <c r="B58" s="3"/>
      <c r="C58" s="8" t="s">
        <v>323</v>
      </c>
      <c r="D58" s="3"/>
      <c r="E58" s="3"/>
      <c r="F58" s="17"/>
      <c r="G58" s="17"/>
      <c r="H58" s="17"/>
      <c r="I58" s="59"/>
    </row>
    <row r="59" spans="1:9" s="13" customFormat="1" ht="47.25">
      <c r="A59" s="51" t="s">
        <v>251</v>
      </c>
      <c r="B59" s="1">
        <v>750</v>
      </c>
      <c r="C59" s="9" t="s">
        <v>323</v>
      </c>
      <c r="D59" s="36" t="s">
        <v>109</v>
      </c>
      <c r="E59" s="36" t="s">
        <v>110</v>
      </c>
      <c r="F59" s="44">
        <v>1138</v>
      </c>
      <c r="G59" s="44">
        <v>21649</v>
      </c>
      <c r="H59" s="44"/>
      <c r="I59" s="118"/>
    </row>
    <row r="60" spans="1:8" s="13" customFormat="1" ht="15.75">
      <c r="A60" s="6" t="s">
        <v>108</v>
      </c>
      <c r="B60" s="1"/>
      <c r="C60" s="9"/>
      <c r="D60" s="36"/>
      <c r="E60" s="18"/>
      <c r="F60" s="18"/>
      <c r="G60" s="18"/>
      <c r="H60" s="18"/>
    </row>
    <row r="61" spans="1:8" s="25" customFormat="1" ht="15.75">
      <c r="A61" s="41" t="s">
        <v>70</v>
      </c>
      <c r="B61" s="1">
        <v>750</v>
      </c>
      <c r="C61" s="9" t="s">
        <v>323</v>
      </c>
      <c r="D61" s="36" t="s">
        <v>109</v>
      </c>
      <c r="E61" s="36" t="s">
        <v>110</v>
      </c>
      <c r="F61" s="16"/>
      <c r="G61" s="73">
        <v>5348</v>
      </c>
      <c r="H61" s="73"/>
    </row>
    <row r="62" spans="1:8" s="25" customFormat="1" ht="15.75">
      <c r="A62" s="41" t="s">
        <v>169</v>
      </c>
      <c r="B62" s="1">
        <v>750</v>
      </c>
      <c r="C62" s="9" t="s">
        <v>323</v>
      </c>
      <c r="D62" s="36" t="s">
        <v>109</v>
      </c>
      <c r="E62" s="36" t="s">
        <v>110</v>
      </c>
      <c r="F62" s="16">
        <v>280</v>
      </c>
      <c r="G62" s="73"/>
      <c r="H62" s="73"/>
    </row>
    <row r="63" spans="1:8" s="25" customFormat="1" ht="15.75">
      <c r="A63" s="41" t="s">
        <v>71</v>
      </c>
      <c r="B63" s="41"/>
      <c r="C63" s="64"/>
      <c r="D63" s="63"/>
      <c r="E63" s="73"/>
      <c r="F63" s="16"/>
      <c r="G63" s="73">
        <v>2539</v>
      </c>
      <c r="H63" s="73"/>
    </row>
    <row r="64" spans="1:8" s="25" customFormat="1" ht="15.75">
      <c r="A64" s="41" t="s">
        <v>169</v>
      </c>
      <c r="B64" s="1">
        <v>750</v>
      </c>
      <c r="C64" s="9" t="s">
        <v>323</v>
      </c>
      <c r="D64" s="36" t="s">
        <v>109</v>
      </c>
      <c r="E64" s="36" t="s">
        <v>110</v>
      </c>
      <c r="F64" s="16">
        <v>134</v>
      </c>
      <c r="G64" s="73"/>
      <c r="H64" s="73"/>
    </row>
    <row r="65" spans="1:8" s="25" customFormat="1" ht="15.75">
      <c r="A65" s="41" t="s">
        <v>72</v>
      </c>
      <c r="B65" s="41"/>
      <c r="C65" s="64"/>
      <c r="D65" s="63"/>
      <c r="E65" s="73"/>
      <c r="F65" s="16"/>
      <c r="G65" s="73">
        <v>7066</v>
      </c>
      <c r="H65" s="73"/>
    </row>
    <row r="66" spans="1:8" s="25" customFormat="1" ht="15.75">
      <c r="A66" s="41" t="s">
        <v>169</v>
      </c>
      <c r="B66" s="1">
        <v>750</v>
      </c>
      <c r="C66" s="9" t="s">
        <v>323</v>
      </c>
      <c r="D66" s="36" t="s">
        <v>109</v>
      </c>
      <c r="E66" s="36" t="s">
        <v>110</v>
      </c>
      <c r="F66" s="16">
        <v>372</v>
      </c>
      <c r="G66" s="73"/>
      <c r="H66" s="73"/>
    </row>
    <row r="67" spans="1:8" s="25" customFormat="1" ht="15.75">
      <c r="A67" s="41" t="s">
        <v>73</v>
      </c>
      <c r="B67" s="41"/>
      <c r="C67" s="64"/>
      <c r="D67" s="63"/>
      <c r="E67" s="73"/>
      <c r="F67" s="16"/>
      <c r="G67" s="73">
        <v>6696</v>
      </c>
      <c r="H67" s="73"/>
    </row>
    <row r="68" spans="1:8" s="25" customFormat="1" ht="15.75">
      <c r="A68" s="41" t="s">
        <v>169</v>
      </c>
      <c r="B68" s="1">
        <v>750</v>
      </c>
      <c r="C68" s="9" t="s">
        <v>323</v>
      </c>
      <c r="D68" s="36" t="s">
        <v>109</v>
      </c>
      <c r="E68" s="36" t="s">
        <v>110</v>
      </c>
      <c r="F68" s="16">
        <v>352</v>
      </c>
      <c r="G68" s="73"/>
      <c r="H68" s="73"/>
    </row>
    <row r="69" spans="1:8" s="25" customFormat="1" ht="15.75">
      <c r="A69" s="51" t="s">
        <v>327</v>
      </c>
      <c r="B69" s="1"/>
      <c r="C69" s="8" t="s">
        <v>329</v>
      </c>
      <c r="D69" s="36"/>
      <c r="E69" s="36"/>
      <c r="F69" s="16"/>
      <c r="G69" s="73"/>
      <c r="H69" s="73"/>
    </row>
    <row r="70" spans="1:8" s="85" customFormat="1" ht="47.25">
      <c r="A70" s="41" t="s">
        <v>176</v>
      </c>
      <c r="B70" s="1">
        <v>750</v>
      </c>
      <c r="C70" s="9" t="s">
        <v>329</v>
      </c>
      <c r="D70" s="50">
        <v>1001100</v>
      </c>
      <c r="E70" s="42" t="s">
        <v>157</v>
      </c>
      <c r="G70" s="55">
        <v>10000</v>
      </c>
      <c r="H70" s="55">
        <v>10000</v>
      </c>
    </row>
    <row r="71" spans="1:8" ht="31.5">
      <c r="A71" s="51" t="s">
        <v>163</v>
      </c>
      <c r="B71" s="1"/>
      <c r="C71" s="8"/>
      <c r="D71" s="3"/>
      <c r="E71" s="3"/>
      <c r="F71" s="17"/>
      <c r="G71" s="17"/>
      <c r="H71" s="17"/>
    </row>
    <row r="72" spans="1:8" s="10" customFormat="1" ht="15.75">
      <c r="A72" s="41" t="s">
        <v>158</v>
      </c>
      <c r="B72" s="1"/>
      <c r="C72" s="9"/>
      <c r="D72" s="1"/>
      <c r="E72" s="1"/>
      <c r="F72" s="17"/>
      <c r="G72" s="17"/>
      <c r="H72" s="17"/>
    </row>
    <row r="73" spans="1:8" s="10" customFormat="1" ht="31.5">
      <c r="A73" s="43" t="s">
        <v>170</v>
      </c>
      <c r="B73" s="1"/>
      <c r="C73" s="9"/>
      <c r="D73" s="1"/>
      <c r="E73" s="1"/>
      <c r="F73" s="58"/>
      <c r="G73" s="58"/>
      <c r="H73" s="58"/>
    </row>
    <row r="74" spans="1:8" s="10" customFormat="1" ht="15.75">
      <c r="A74" s="48" t="s">
        <v>108</v>
      </c>
      <c r="B74" s="1"/>
      <c r="C74" s="9"/>
      <c r="D74" s="1"/>
      <c r="E74" s="1"/>
      <c r="F74" s="16"/>
      <c r="G74" s="16"/>
      <c r="H74" s="16"/>
    </row>
    <row r="75" spans="1:8" s="13" customFormat="1" ht="18.75">
      <c r="A75" s="6" t="s">
        <v>292</v>
      </c>
      <c r="B75" s="1">
        <v>743</v>
      </c>
      <c r="C75" s="9" t="s">
        <v>329</v>
      </c>
      <c r="D75" s="50">
        <v>1001100</v>
      </c>
      <c r="E75" s="42" t="s">
        <v>157</v>
      </c>
      <c r="F75" s="16">
        <v>100</v>
      </c>
      <c r="G75" s="16"/>
      <c r="H75" s="16"/>
    </row>
    <row r="76" spans="1:8" s="13" customFormat="1" ht="56.25">
      <c r="A76" s="6" t="s">
        <v>55</v>
      </c>
      <c r="B76" s="1">
        <v>743</v>
      </c>
      <c r="C76" s="9" t="s">
        <v>329</v>
      </c>
      <c r="D76" s="50">
        <v>1001100</v>
      </c>
      <c r="E76" s="42" t="s">
        <v>157</v>
      </c>
      <c r="F76" s="16">
        <v>787.3</v>
      </c>
      <c r="G76" s="16"/>
      <c r="H76" s="16"/>
    </row>
    <row r="77" spans="1:8" s="10" customFormat="1" ht="31.5">
      <c r="A77" s="43" t="s">
        <v>171</v>
      </c>
      <c r="B77" s="1"/>
      <c r="C77" s="9"/>
      <c r="D77" s="1"/>
      <c r="E77" s="1"/>
      <c r="F77" s="58"/>
      <c r="G77" s="58"/>
      <c r="H77" s="58"/>
    </row>
    <row r="78" spans="1:8" s="10" customFormat="1" ht="15.75">
      <c r="A78" s="48" t="s">
        <v>108</v>
      </c>
      <c r="B78" s="1"/>
      <c r="C78" s="9"/>
      <c r="D78" s="1"/>
      <c r="E78" s="1"/>
      <c r="F78" s="16"/>
      <c r="G78" s="16"/>
      <c r="H78" s="16"/>
    </row>
    <row r="79" spans="1:8" s="11" customFormat="1" ht="18.75">
      <c r="A79" s="6" t="s">
        <v>277</v>
      </c>
      <c r="B79" s="1">
        <v>743</v>
      </c>
      <c r="C79" s="9" t="s">
        <v>329</v>
      </c>
      <c r="D79" s="50">
        <v>1001100</v>
      </c>
      <c r="E79" s="42" t="s">
        <v>157</v>
      </c>
      <c r="F79" s="16">
        <v>94</v>
      </c>
      <c r="G79" s="16">
        <v>1950.2</v>
      </c>
      <c r="H79" s="16"/>
    </row>
    <row r="80" spans="1:8" s="13" customFormat="1" ht="37.5">
      <c r="A80" s="35" t="s">
        <v>56</v>
      </c>
      <c r="B80" s="1">
        <v>743</v>
      </c>
      <c r="C80" s="9" t="s">
        <v>329</v>
      </c>
      <c r="D80" s="50">
        <v>1001100</v>
      </c>
      <c r="E80" s="42" t="s">
        <v>157</v>
      </c>
      <c r="F80" s="16">
        <v>1500</v>
      </c>
      <c r="G80" s="16">
        <v>2930</v>
      </c>
      <c r="H80" s="16"/>
    </row>
    <row r="81" spans="1:8" s="13" customFormat="1" ht="15.75">
      <c r="A81" s="6" t="s">
        <v>164</v>
      </c>
      <c r="B81" s="1">
        <v>743</v>
      </c>
      <c r="C81" s="9" t="s">
        <v>329</v>
      </c>
      <c r="D81" s="50">
        <v>1001100</v>
      </c>
      <c r="E81" s="42" t="s">
        <v>157</v>
      </c>
      <c r="F81" s="18">
        <v>1411.2</v>
      </c>
      <c r="G81" s="18"/>
      <c r="H81" s="18"/>
    </row>
    <row r="82" spans="1:8" s="13" customFormat="1" ht="31.5">
      <c r="A82" s="43" t="s">
        <v>121</v>
      </c>
      <c r="B82" s="1"/>
      <c r="C82" s="8" t="s">
        <v>122</v>
      </c>
      <c r="D82" s="1"/>
      <c r="E82" s="1"/>
      <c r="F82" s="44"/>
      <c r="G82" s="44"/>
      <c r="H82" s="44"/>
    </row>
    <row r="83" spans="1:8" s="22" customFormat="1" ht="47.25">
      <c r="A83" s="5" t="s">
        <v>2</v>
      </c>
      <c r="B83" s="3"/>
      <c r="C83" s="8"/>
      <c r="D83" s="45"/>
      <c r="E83" s="46"/>
      <c r="F83" s="19"/>
      <c r="G83" s="19">
        <v>46300</v>
      </c>
      <c r="H83" s="19">
        <v>31400</v>
      </c>
    </row>
    <row r="84" spans="1:8" ht="15.75">
      <c r="A84" s="6" t="s">
        <v>108</v>
      </c>
      <c r="B84" s="1"/>
      <c r="C84" s="9"/>
      <c r="D84" s="42"/>
      <c r="E84" s="36"/>
      <c r="F84" s="20"/>
      <c r="G84" s="20"/>
      <c r="H84" s="20"/>
    </row>
    <row r="85" spans="1:8" ht="30">
      <c r="A85" s="41" t="s">
        <v>247</v>
      </c>
      <c r="B85" s="1"/>
      <c r="C85" s="9"/>
      <c r="D85" s="42"/>
      <c r="E85" s="42"/>
      <c r="F85" s="20"/>
      <c r="G85" s="20"/>
      <c r="H85" s="20"/>
    </row>
    <row r="86" spans="1:8" ht="15.75">
      <c r="A86" s="41" t="s">
        <v>108</v>
      </c>
      <c r="B86" s="3"/>
      <c r="C86" s="8"/>
      <c r="D86" s="3"/>
      <c r="E86" s="3"/>
      <c r="F86" s="20"/>
      <c r="G86" s="20"/>
      <c r="H86" s="20"/>
    </row>
    <row r="87" spans="1:8" ht="45">
      <c r="A87" s="41" t="s">
        <v>282</v>
      </c>
      <c r="B87" s="1"/>
      <c r="C87" s="9"/>
      <c r="D87" s="42"/>
      <c r="E87" s="36"/>
      <c r="F87" s="16">
        <v>21602</v>
      </c>
      <c r="G87" s="16"/>
      <c r="H87" s="16"/>
    </row>
    <row r="88" spans="1:8" ht="15.75">
      <c r="A88" s="6" t="s">
        <v>108</v>
      </c>
      <c r="B88" s="1"/>
      <c r="C88" s="9"/>
      <c r="D88" s="42"/>
      <c r="E88" s="36"/>
      <c r="F88" s="16"/>
      <c r="G88" s="16"/>
      <c r="H88" s="16"/>
    </row>
    <row r="89" spans="1:8" s="25" customFormat="1" ht="18.75">
      <c r="A89" s="35" t="s">
        <v>189</v>
      </c>
      <c r="B89" s="1">
        <v>750</v>
      </c>
      <c r="C89" s="9" t="s">
        <v>122</v>
      </c>
      <c r="D89" s="42" t="s">
        <v>115</v>
      </c>
      <c r="E89" s="36" t="s">
        <v>110</v>
      </c>
      <c r="F89" s="134">
        <v>968.2</v>
      </c>
      <c r="G89" s="134"/>
      <c r="H89" s="134"/>
    </row>
    <row r="90" spans="1:8" ht="31.5">
      <c r="A90" s="41" t="s">
        <v>105</v>
      </c>
      <c r="B90" s="1">
        <v>750</v>
      </c>
      <c r="C90" s="9" t="s">
        <v>122</v>
      </c>
      <c r="D90" s="42" t="s">
        <v>115</v>
      </c>
      <c r="E90" s="36" t="s">
        <v>110</v>
      </c>
      <c r="F90" s="16">
        <v>9872</v>
      </c>
      <c r="G90" s="16"/>
      <c r="H90" s="16"/>
    </row>
    <row r="91" spans="1:8" ht="47.25">
      <c r="A91" s="41" t="s">
        <v>283</v>
      </c>
      <c r="B91" s="1">
        <v>750</v>
      </c>
      <c r="C91" s="9" t="s">
        <v>122</v>
      </c>
      <c r="D91" s="42" t="s">
        <v>115</v>
      </c>
      <c r="E91" s="36" t="s">
        <v>110</v>
      </c>
      <c r="F91" s="16">
        <v>3528</v>
      </c>
      <c r="G91" s="16"/>
      <c r="H91" s="16"/>
    </row>
    <row r="92" spans="1:8" ht="31.5">
      <c r="A92" s="41" t="s">
        <v>99</v>
      </c>
      <c r="B92" s="1">
        <v>750</v>
      </c>
      <c r="C92" s="9" t="s">
        <v>122</v>
      </c>
      <c r="D92" s="42" t="s">
        <v>115</v>
      </c>
      <c r="E92" s="36" t="s">
        <v>110</v>
      </c>
      <c r="F92" s="16">
        <v>7130</v>
      </c>
      <c r="G92" s="16"/>
      <c r="H92" s="16"/>
    </row>
    <row r="93" spans="1:8" s="25" customFormat="1" ht="18.75">
      <c r="A93" s="35" t="s">
        <v>100</v>
      </c>
      <c r="B93" s="1">
        <v>750</v>
      </c>
      <c r="C93" s="9" t="s">
        <v>122</v>
      </c>
      <c r="D93" s="42" t="s">
        <v>115</v>
      </c>
      <c r="E93" s="36" t="s">
        <v>110</v>
      </c>
      <c r="F93" s="27">
        <v>103.8</v>
      </c>
      <c r="G93" s="27"/>
      <c r="H93" s="27"/>
    </row>
    <row r="94" spans="1:8" s="10" customFormat="1" ht="31.5">
      <c r="A94" s="43" t="s">
        <v>1</v>
      </c>
      <c r="B94" s="1"/>
      <c r="C94" s="9"/>
      <c r="D94" s="42"/>
      <c r="E94" s="36"/>
      <c r="F94" s="44"/>
      <c r="G94" s="44">
        <v>168500</v>
      </c>
      <c r="H94" s="44">
        <v>111800</v>
      </c>
    </row>
    <row r="95" spans="1:8" s="10" customFormat="1" ht="31.5">
      <c r="A95" s="43" t="s">
        <v>6</v>
      </c>
      <c r="B95" s="1"/>
      <c r="C95" s="9"/>
      <c r="D95" s="42"/>
      <c r="E95" s="36"/>
      <c r="F95" s="44"/>
      <c r="G95" s="18"/>
      <c r="H95" s="44"/>
    </row>
    <row r="96" spans="1:8" s="10" customFormat="1" ht="15.75">
      <c r="A96" s="80" t="s">
        <v>108</v>
      </c>
      <c r="B96" s="1"/>
      <c r="C96" s="9"/>
      <c r="D96" s="1"/>
      <c r="E96" s="1"/>
      <c r="F96" s="18"/>
      <c r="G96" s="18"/>
      <c r="H96" s="1"/>
    </row>
    <row r="97" spans="1:8" s="10" customFormat="1" ht="18.75">
      <c r="A97" s="6" t="s">
        <v>261</v>
      </c>
      <c r="B97" s="1">
        <v>750</v>
      </c>
      <c r="C97" s="9" t="s">
        <v>122</v>
      </c>
      <c r="D97" s="42" t="s">
        <v>115</v>
      </c>
      <c r="E97" s="36" t="s">
        <v>110</v>
      </c>
      <c r="F97" s="135">
        <v>2203.3</v>
      </c>
      <c r="G97" s="18"/>
      <c r="H97" s="18"/>
    </row>
    <row r="98" spans="1:8" s="25" customFormat="1" ht="47.25">
      <c r="A98" s="43" t="s">
        <v>84</v>
      </c>
      <c r="B98" s="78"/>
      <c r="C98" s="78"/>
      <c r="D98" s="78"/>
      <c r="E98" s="78"/>
      <c r="F98" s="79"/>
      <c r="G98" s="79"/>
      <c r="H98" s="79"/>
    </row>
    <row r="99" spans="1:8" s="25" customFormat="1" ht="15">
      <c r="A99" s="80" t="s">
        <v>108</v>
      </c>
      <c r="B99" s="78"/>
      <c r="C99" s="78"/>
      <c r="D99" s="78"/>
      <c r="E99" s="78"/>
      <c r="F99" s="79"/>
      <c r="G99" s="79"/>
      <c r="H99" s="79"/>
    </row>
    <row r="100" spans="1:8" ht="18.75">
      <c r="A100" s="6" t="s">
        <v>96</v>
      </c>
      <c r="B100" s="1"/>
      <c r="C100" s="9"/>
      <c r="D100" s="1"/>
      <c r="E100" s="16"/>
      <c r="F100" s="18"/>
      <c r="G100" s="16"/>
      <c r="H100" s="16"/>
    </row>
    <row r="101" spans="1:8" s="53" customFormat="1" ht="15.75">
      <c r="A101" s="41" t="s">
        <v>164</v>
      </c>
      <c r="B101" s="1">
        <v>743</v>
      </c>
      <c r="C101" s="9" t="s">
        <v>122</v>
      </c>
      <c r="D101" s="42" t="s">
        <v>115</v>
      </c>
      <c r="E101" s="36" t="s">
        <v>110</v>
      </c>
      <c r="F101" s="16">
        <v>2064</v>
      </c>
      <c r="G101" s="16">
        <v>5670.7</v>
      </c>
      <c r="H101" s="16"/>
    </row>
    <row r="102" spans="1:8" s="22" customFormat="1" ht="63">
      <c r="A102" s="43" t="s">
        <v>92</v>
      </c>
      <c r="B102" s="3"/>
      <c r="C102" s="8"/>
      <c r="D102" s="45"/>
      <c r="E102" s="46"/>
      <c r="F102" s="44"/>
      <c r="G102" s="44">
        <v>63600</v>
      </c>
      <c r="H102" s="44">
        <v>41500</v>
      </c>
    </row>
    <row r="103" spans="1:8" ht="15.75">
      <c r="A103" s="41" t="s">
        <v>108</v>
      </c>
      <c r="B103" s="3"/>
      <c r="C103" s="8"/>
      <c r="D103" s="3"/>
      <c r="E103" s="3"/>
      <c r="F103" s="38"/>
      <c r="G103" s="38"/>
      <c r="H103" s="38"/>
    </row>
    <row r="104" spans="1:8" ht="60">
      <c r="A104" s="41" t="s">
        <v>246</v>
      </c>
      <c r="B104" s="1"/>
      <c r="C104" s="9"/>
      <c r="D104" s="42"/>
      <c r="E104" s="36"/>
      <c r="F104" s="16">
        <v>16565.4</v>
      </c>
      <c r="G104" s="16"/>
      <c r="H104" s="16"/>
    </row>
    <row r="105" spans="1:8" s="53" customFormat="1" ht="15.75">
      <c r="A105" s="6" t="s">
        <v>108</v>
      </c>
      <c r="B105" s="61"/>
      <c r="C105" s="61"/>
      <c r="D105" s="61"/>
      <c r="E105" s="62"/>
      <c r="F105" s="74"/>
      <c r="G105" s="74"/>
      <c r="H105" s="74"/>
    </row>
    <row r="106" spans="1:8" s="53" customFormat="1" ht="15.75">
      <c r="A106" s="41" t="s">
        <v>284</v>
      </c>
      <c r="B106" s="1">
        <v>743</v>
      </c>
      <c r="C106" s="9" t="s">
        <v>122</v>
      </c>
      <c r="D106" s="42" t="s">
        <v>115</v>
      </c>
      <c r="E106" s="36" t="s">
        <v>110</v>
      </c>
      <c r="F106" s="55">
        <v>420</v>
      </c>
      <c r="G106" s="55"/>
      <c r="H106" s="55"/>
    </row>
    <row r="107" spans="1:8" s="53" customFormat="1" ht="15.75">
      <c r="A107" s="41" t="s">
        <v>101</v>
      </c>
      <c r="B107" s="1">
        <v>743</v>
      </c>
      <c r="C107" s="9" t="s">
        <v>122</v>
      </c>
      <c r="D107" s="42" t="s">
        <v>115</v>
      </c>
      <c r="E107" s="36" t="s">
        <v>110</v>
      </c>
      <c r="F107" s="55">
        <v>4450</v>
      </c>
      <c r="G107" s="55"/>
      <c r="H107" s="55"/>
    </row>
    <row r="108" spans="1:8" s="53" customFormat="1" ht="31.5">
      <c r="A108" s="41" t="s">
        <v>285</v>
      </c>
      <c r="B108" s="1">
        <v>743</v>
      </c>
      <c r="C108" s="9" t="s">
        <v>122</v>
      </c>
      <c r="D108" s="42" t="s">
        <v>115</v>
      </c>
      <c r="E108" s="36" t="s">
        <v>110</v>
      </c>
      <c r="F108" s="55">
        <v>6230</v>
      </c>
      <c r="G108" s="55"/>
      <c r="H108" s="55"/>
    </row>
    <row r="109" spans="1:8" ht="18.75">
      <c r="A109" s="6" t="s">
        <v>106</v>
      </c>
      <c r="B109" s="1"/>
      <c r="C109" s="9"/>
      <c r="D109" s="1"/>
      <c r="E109" s="16"/>
      <c r="F109" s="2"/>
      <c r="G109" s="2"/>
      <c r="H109" s="2"/>
    </row>
    <row r="110" spans="1:8" s="53" customFormat="1" ht="15.75">
      <c r="A110" s="41" t="s">
        <v>164</v>
      </c>
      <c r="B110" s="1">
        <v>743</v>
      </c>
      <c r="C110" s="9" t="s">
        <v>122</v>
      </c>
      <c r="D110" s="42" t="s">
        <v>115</v>
      </c>
      <c r="E110" s="36" t="s">
        <v>110</v>
      </c>
      <c r="F110" s="18">
        <v>1900</v>
      </c>
      <c r="G110" s="18">
        <v>1949.1</v>
      </c>
      <c r="H110" s="18"/>
    </row>
    <row r="111" spans="1:8" ht="18.75">
      <c r="A111" s="6" t="s">
        <v>107</v>
      </c>
      <c r="E111" s="16"/>
      <c r="F111" s="2"/>
      <c r="G111" s="2"/>
      <c r="H111" s="2"/>
    </row>
    <row r="112" spans="1:8" s="53" customFormat="1" ht="15.75">
      <c r="A112" s="41" t="s">
        <v>164</v>
      </c>
      <c r="B112" s="1">
        <v>743</v>
      </c>
      <c r="C112" s="9" t="s">
        <v>122</v>
      </c>
      <c r="D112" s="42" t="s">
        <v>115</v>
      </c>
      <c r="E112" s="36" t="s">
        <v>110</v>
      </c>
      <c r="F112" s="18">
        <v>1000</v>
      </c>
      <c r="G112" s="18">
        <v>1070.7</v>
      </c>
      <c r="H112" s="18"/>
    </row>
    <row r="113" spans="1:8" ht="18.75">
      <c r="A113" s="6" t="s">
        <v>97</v>
      </c>
      <c r="E113" s="16"/>
      <c r="F113" s="2"/>
      <c r="G113" s="2"/>
      <c r="H113" s="2"/>
    </row>
    <row r="114" spans="1:8" s="53" customFormat="1" ht="15.75">
      <c r="A114" s="41" t="s">
        <v>164</v>
      </c>
      <c r="B114" s="1">
        <v>743</v>
      </c>
      <c r="C114" s="9" t="s">
        <v>122</v>
      </c>
      <c r="D114" s="42" t="s">
        <v>115</v>
      </c>
      <c r="E114" s="36" t="s">
        <v>110</v>
      </c>
      <c r="F114" s="18">
        <v>495.4</v>
      </c>
      <c r="G114" s="18"/>
      <c r="H114" s="18"/>
    </row>
    <row r="115" spans="1:12" s="53" customFormat="1" ht="18.75">
      <c r="A115" s="6" t="s">
        <v>200</v>
      </c>
      <c r="B115" s="1"/>
      <c r="C115" s="9"/>
      <c r="D115" s="42"/>
      <c r="E115" s="36"/>
      <c r="F115" s="16"/>
      <c r="G115" s="18"/>
      <c r="H115" s="18"/>
      <c r="I115" s="18"/>
      <c r="J115" s="18"/>
      <c r="K115" s="134"/>
      <c r="L115" s="10"/>
    </row>
    <row r="116" spans="1:12" ht="15.75">
      <c r="A116" s="41" t="s">
        <v>164</v>
      </c>
      <c r="B116" s="1">
        <v>743</v>
      </c>
      <c r="C116" s="9" t="s">
        <v>122</v>
      </c>
      <c r="D116" s="42" t="s">
        <v>115</v>
      </c>
      <c r="E116" s="36" t="s">
        <v>110</v>
      </c>
      <c r="F116" s="16">
        <v>640</v>
      </c>
      <c r="G116" s="18">
        <v>530</v>
      </c>
      <c r="H116" s="38"/>
      <c r="I116" s="16"/>
      <c r="J116" s="16"/>
      <c r="K116" s="134"/>
      <c r="L116" s="10"/>
    </row>
    <row r="117" spans="1:8" s="53" customFormat="1" ht="18.75">
      <c r="A117" s="6" t="s">
        <v>216</v>
      </c>
      <c r="B117" s="1"/>
      <c r="C117" s="9"/>
      <c r="D117" s="42"/>
      <c r="E117" s="36"/>
      <c r="F117" s="18"/>
      <c r="G117" s="18"/>
      <c r="H117" s="18"/>
    </row>
    <row r="118" spans="1:8" ht="15.75">
      <c r="A118" s="41" t="s">
        <v>164</v>
      </c>
      <c r="B118" s="1">
        <v>743</v>
      </c>
      <c r="C118" s="9" t="s">
        <v>122</v>
      </c>
      <c r="D118" s="42" t="s">
        <v>115</v>
      </c>
      <c r="E118" s="36" t="s">
        <v>110</v>
      </c>
      <c r="F118" s="16">
        <v>1430</v>
      </c>
      <c r="G118" s="16">
        <v>3337.9</v>
      </c>
      <c r="H118" s="16"/>
    </row>
    <row r="119" spans="1:8" s="25" customFormat="1" ht="47.25">
      <c r="A119" s="43" t="s">
        <v>3</v>
      </c>
      <c r="B119" s="1"/>
      <c r="C119" s="9"/>
      <c r="D119" s="42"/>
      <c r="E119" s="60"/>
      <c r="F119" s="47"/>
      <c r="G119" s="47">
        <v>91100</v>
      </c>
      <c r="H119" s="47">
        <v>41000</v>
      </c>
    </row>
    <row r="120" spans="1:8" s="25" customFormat="1" ht="15.75">
      <c r="A120" s="41" t="s">
        <v>108</v>
      </c>
      <c r="B120" s="1"/>
      <c r="C120" s="9"/>
      <c r="D120" s="42"/>
      <c r="E120" s="36"/>
      <c r="F120" s="27"/>
      <c r="G120" s="27"/>
      <c r="H120" s="27"/>
    </row>
    <row r="121" spans="1:8" ht="31.5">
      <c r="A121" s="41" t="s">
        <v>188</v>
      </c>
      <c r="B121" s="1">
        <v>750</v>
      </c>
      <c r="C121" s="9" t="s">
        <v>122</v>
      </c>
      <c r="D121" s="42" t="s">
        <v>115</v>
      </c>
      <c r="E121" s="36" t="s">
        <v>110</v>
      </c>
      <c r="F121" s="16">
        <v>10261.1</v>
      </c>
      <c r="G121" s="16">
        <v>8000</v>
      </c>
      <c r="H121" s="38"/>
    </row>
    <row r="122" spans="1:9" s="53" customFormat="1" ht="31.5">
      <c r="A122" s="43" t="s">
        <v>257</v>
      </c>
      <c r="B122" s="54"/>
      <c r="C122" s="54"/>
      <c r="D122" s="54"/>
      <c r="E122" s="54"/>
      <c r="F122" s="54"/>
      <c r="G122" s="54"/>
      <c r="H122" s="54"/>
      <c r="I122" s="126"/>
    </row>
    <row r="123" spans="1:8" s="53" customFormat="1" ht="15.75">
      <c r="A123" s="35" t="s">
        <v>108</v>
      </c>
      <c r="B123" s="54"/>
      <c r="C123" s="54"/>
      <c r="D123" s="54"/>
      <c r="E123" s="54"/>
      <c r="F123" s="54"/>
      <c r="G123" s="54"/>
      <c r="H123" s="54"/>
    </row>
    <row r="124" spans="1:8" ht="37.5">
      <c r="A124" s="35" t="s">
        <v>238</v>
      </c>
      <c r="B124" s="1">
        <v>750</v>
      </c>
      <c r="C124" s="9" t="s">
        <v>122</v>
      </c>
      <c r="D124" s="42" t="s">
        <v>115</v>
      </c>
      <c r="E124" s="36" t="s">
        <v>110</v>
      </c>
      <c r="F124" s="16">
        <v>4296.4</v>
      </c>
      <c r="G124" s="16"/>
      <c r="H124" s="16"/>
    </row>
    <row r="125" spans="1:8" s="25" customFormat="1" ht="37.5">
      <c r="A125" s="35" t="s">
        <v>140</v>
      </c>
      <c r="B125" s="1">
        <v>750</v>
      </c>
      <c r="C125" s="9" t="s">
        <v>122</v>
      </c>
      <c r="D125" s="42" t="s">
        <v>115</v>
      </c>
      <c r="E125" s="36" t="s">
        <v>110</v>
      </c>
      <c r="F125" s="16">
        <v>275.7</v>
      </c>
      <c r="G125" s="16"/>
      <c r="H125" s="16"/>
    </row>
    <row r="126" spans="1:8" s="25" customFormat="1" ht="37.5">
      <c r="A126" s="35" t="s">
        <v>141</v>
      </c>
      <c r="B126" s="1">
        <v>750</v>
      </c>
      <c r="C126" s="9" t="s">
        <v>122</v>
      </c>
      <c r="D126" s="42" t="s">
        <v>115</v>
      </c>
      <c r="E126" s="36" t="s">
        <v>110</v>
      </c>
      <c r="F126" s="16">
        <v>3464.7</v>
      </c>
      <c r="G126" s="16"/>
      <c r="H126" s="16"/>
    </row>
    <row r="127" spans="1:8" s="25" customFormat="1" ht="18.75">
      <c r="A127" s="35" t="s">
        <v>98</v>
      </c>
      <c r="B127" s="1">
        <v>750</v>
      </c>
      <c r="C127" s="9" t="s">
        <v>122</v>
      </c>
      <c r="D127" s="42" t="s">
        <v>115</v>
      </c>
      <c r="E127" s="36" t="s">
        <v>110</v>
      </c>
      <c r="F127" s="16">
        <v>2097.3</v>
      </c>
      <c r="G127" s="16"/>
      <c r="H127" s="16"/>
    </row>
    <row r="128" spans="1:8" s="53" customFormat="1" ht="37.5">
      <c r="A128" s="6" t="s">
        <v>190</v>
      </c>
      <c r="B128" s="1">
        <v>750</v>
      </c>
      <c r="C128" s="9" t="s">
        <v>122</v>
      </c>
      <c r="D128" s="42" t="s">
        <v>115</v>
      </c>
      <c r="E128" s="36" t="s">
        <v>110</v>
      </c>
      <c r="F128" s="18">
        <v>17329</v>
      </c>
      <c r="G128" s="18"/>
      <c r="H128" s="18"/>
    </row>
    <row r="129" spans="1:8" s="53" customFormat="1" ht="37.5">
      <c r="A129" s="6" t="s">
        <v>233</v>
      </c>
      <c r="B129" s="1">
        <v>750</v>
      </c>
      <c r="C129" s="9" t="s">
        <v>122</v>
      </c>
      <c r="D129" s="42" t="s">
        <v>115</v>
      </c>
      <c r="E129" s="36" t="s">
        <v>110</v>
      </c>
      <c r="F129" s="18">
        <v>5779</v>
      </c>
      <c r="G129" s="18"/>
      <c r="H129" s="18"/>
    </row>
    <row r="130" spans="1:8" s="53" customFormat="1" ht="18.75">
      <c r="A130" s="6" t="s">
        <v>42</v>
      </c>
      <c r="B130" s="1"/>
      <c r="C130" s="9"/>
      <c r="D130" s="42"/>
      <c r="E130" s="36"/>
      <c r="F130" s="18"/>
      <c r="G130" s="18"/>
      <c r="H130" s="18"/>
    </row>
    <row r="131" spans="1:8" s="53" customFormat="1" ht="15.75">
      <c r="A131" s="41" t="s">
        <v>164</v>
      </c>
      <c r="B131" s="1">
        <v>750</v>
      </c>
      <c r="C131" s="9" t="s">
        <v>122</v>
      </c>
      <c r="D131" s="42" t="s">
        <v>115</v>
      </c>
      <c r="E131" s="36" t="s">
        <v>110</v>
      </c>
      <c r="F131" s="18">
        <v>78.2</v>
      </c>
      <c r="G131" s="18"/>
      <c r="H131" s="18"/>
    </row>
    <row r="132" spans="1:8" s="53" customFormat="1" ht="37.5">
      <c r="A132" s="6" t="s">
        <v>104</v>
      </c>
      <c r="B132" s="1"/>
      <c r="C132" s="9"/>
      <c r="D132" s="42"/>
      <c r="E132" s="42"/>
      <c r="F132" s="18"/>
      <c r="G132" s="18"/>
      <c r="H132" s="18"/>
    </row>
    <row r="133" spans="1:8" s="53" customFormat="1" ht="15.75">
      <c r="A133" s="41" t="s">
        <v>164</v>
      </c>
      <c r="B133" s="1">
        <v>750</v>
      </c>
      <c r="C133" s="9" t="s">
        <v>122</v>
      </c>
      <c r="D133" s="42" t="s">
        <v>115</v>
      </c>
      <c r="E133" s="36" t="s">
        <v>110</v>
      </c>
      <c r="F133" s="18">
        <v>452.5</v>
      </c>
      <c r="G133" s="18"/>
      <c r="H133" s="18"/>
    </row>
    <row r="134" spans="1:8" s="53" customFormat="1" ht="37.5">
      <c r="A134" s="6" t="s">
        <v>39</v>
      </c>
      <c r="B134" s="1">
        <v>750</v>
      </c>
      <c r="C134" s="9" t="s">
        <v>122</v>
      </c>
      <c r="D134" s="42" t="s">
        <v>115</v>
      </c>
      <c r="E134" s="36" t="s">
        <v>110</v>
      </c>
      <c r="F134" s="55">
        <v>10572</v>
      </c>
      <c r="G134" s="55"/>
      <c r="H134" s="55"/>
    </row>
    <row r="135" spans="1:8" s="53" customFormat="1" ht="31.5">
      <c r="A135" s="5" t="s">
        <v>41</v>
      </c>
      <c r="B135" s="54"/>
      <c r="C135" s="54"/>
      <c r="D135" s="54"/>
      <c r="E135" s="55"/>
      <c r="F135" s="55"/>
      <c r="G135" s="55"/>
      <c r="H135" s="55"/>
    </row>
    <row r="136" spans="1:8" s="53" customFormat="1" ht="15.75">
      <c r="A136" s="6" t="s">
        <v>108</v>
      </c>
      <c r="B136" s="88"/>
      <c r="C136" s="88"/>
      <c r="D136" s="88"/>
      <c r="E136" s="55"/>
      <c r="F136" s="55"/>
      <c r="G136" s="55"/>
      <c r="H136" s="55"/>
    </row>
    <row r="137" spans="1:9" s="53" customFormat="1" ht="37.5">
      <c r="A137" s="6" t="s">
        <v>40</v>
      </c>
      <c r="B137" s="1">
        <v>750</v>
      </c>
      <c r="C137" s="9" t="s">
        <v>122</v>
      </c>
      <c r="D137" s="42" t="s">
        <v>115</v>
      </c>
      <c r="E137" s="36" t="s">
        <v>110</v>
      </c>
      <c r="F137" s="55">
        <v>11545</v>
      </c>
      <c r="G137" s="55"/>
      <c r="H137" s="55"/>
      <c r="I137" s="126"/>
    </row>
    <row r="138" spans="1:8" s="53" customFormat="1" ht="15.75">
      <c r="A138" s="41" t="s">
        <v>164</v>
      </c>
      <c r="B138" s="1">
        <v>750</v>
      </c>
      <c r="C138" s="9" t="s">
        <v>122</v>
      </c>
      <c r="D138" s="42" t="s">
        <v>115</v>
      </c>
      <c r="E138" s="36" t="s">
        <v>110</v>
      </c>
      <c r="F138" s="55">
        <v>905</v>
      </c>
      <c r="G138" s="55"/>
      <c r="H138" s="55"/>
    </row>
    <row r="139" spans="1:8" s="53" customFormat="1" ht="37.5">
      <c r="A139" s="6" t="s">
        <v>199</v>
      </c>
      <c r="F139" s="55"/>
      <c r="G139" s="55"/>
      <c r="H139" s="55"/>
    </row>
    <row r="140" spans="1:8" s="11" customFormat="1" ht="15.75">
      <c r="A140" s="41" t="s">
        <v>164</v>
      </c>
      <c r="B140" s="1">
        <v>750</v>
      </c>
      <c r="C140" s="9" t="s">
        <v>122</v>
      </c>
      <c r="D140" s="42" t="s">
        <v>115</v>
      </c>
      <c r="E140" s="36" t="s">
        <v>110</v>
      </c>
      <c r="F140" s="18">
        <v>1366.8</v>
      </c>
      <c r="G140" s="18">
        <v>3189.1</v>
      </c>
      <c r="H140" s="18"/>
    </row>
    <row r="141" spans="1:8" ht="15.75">
      <c r="A141" s="3" t="s">
        <v>123</v>
      </c>
      <c r="B141" s="3"/>
      <c r="C141" s="8" t="s">
        <v>124</v>
      </c>
      <c r="D141" s="3"/>
      <c r="E141" s="3"/>
      <c r="F141" s="17">
        <v>3382.8</v>
      </c>
      <c r="G141" s="17">
        <v>41414.9</v>
      </c>
      <c r="H141" s="17">
        <v>90259.6</v>
      </c>
    </row>
    <row r="142" spans="1:9" ht="15.75">
      <c r="A142" s="43" t="s">
        <v>125</v>
      </c>
      <c r="B142" s="3"/>
      <c r="C142" s="8" t="s">
        <v>126</v>
      </c>
      <c r="D142" s="3"/>
      <c r="E142" s="3"/>
      <c r="F142" s="17"/>
      <c r="G142" s="17"/>
      <c r="H142" s="17"/>
      <c r="I142" s="59"/>
    </row>
    <row r="143" spans="1:8" s="21" customFormat="1" ht="18.75">
      <c r="A143" s="35" t="s">
        <v>178</v>
      </c>
      <c r="B143" s="1">
        <v>750</v>
      </c>
      <c r="C143" s="9" t="s">
        <v>126</v>
      </c>
      <c r="D143" s="36" t="s">
        <v>109</v>
      </c>
      <c r="E143" s="36" t="s">
        <v>110</v>
      </c>
      <c r="F143" s="38"/>
      <c r="G143" s="16">
        <v>16000</v>
      </c>
      <c r="H143" s="16">
        <v>37359.6</v>
      </c>
    </row>
    <row r="144" spans="1:8" s="21" customFormat="1" ht="18.75">
      <c r="A144" s="41" t="s">
        <v>169</v>
      </c>
      <c r="B144" s="1">
        <v>750</v>
      </c>
      <c r="C144" s="9" t="s">
        <v>126</v>
      </c>
      <c r="D144" s="36" t="s">
        <v>109</v>
      </c>
      <c r="E144" s="36" t="s">
        <v>110</v>
      </c>
      <c r="F144" s="38"/>
      <c r="G144" s="16">
        <v>70</v>
      </c>
      <c r="H144" s="38"/>
    </row>
    <row r="145" spans="1:8" s="21" customFormat="1" ht="18.75">
      <c r="A145" s="41" t="s">
        <v>179</v>
      </c>
      <c r="B145" s="1">
        <v>750</v>
      </c>
      <c r="C145" s="9" t="s">
        <v>126</v>
      </c>
      <c r="D145" s="36" t="s">
        <v>109</v>
      </c>
      <c r="E145" s="36" t="s">
        <v>110</v>
      </c>
      <c r="F145" s="38"/>
      <c r="G145" s="16">
        <v>9800</v>
      </c>
      <c r="H145" s="16"/>
    </row>
    <row r="146" spans="1:8" s="21" customFormat="1" ht="18.75">
      <c r="A146" s="41" t="s">
        <v>164</v>
      </c>
      <c r="B146" s="1">
        <v>750</v>
      </c>
      <c r="C146" s="9" t="s">
        <v>126</v>
      </c>
      <c r="D146" s="36" t="s">
        <v>109</v>
      </c>
      <c r="E146" s="36" t="s">
        <v>110</v>
      </c>
      <c r="F146" s="38"/>
      <c r="G146" s="16">
        <v>490</v>
      </c>
      <c r="H146" s="38"/>
    </row>
    <row r="147" spans="1:8" s="21" customFormat="1" ht="31.5">
      <c r="A147" s="41" t="s">
        <v>180</v>
      </c>
      <c r="B147" s="1">
        <v>750</v>
      </c>
      <c r="C147" s="9" t="s">
        <v>126</v>
      </c>
      <c r="D147" s="36" t="s">
        <v>109</v>
      </c>
      <c r="E147" s="36" t="s">
        <v>110</v>
      </c>
      <c r="F147" s="38"/>
      <c r="G147" s="16">
        <v>5054.9</v>
      </c>
      <c r="H147" s="38"/>
    </row>
    <row r="148" spans="1:8" s="21" customFormat="1" ht="18.75">
      <c r="A148" s="41" t="s">
        <v>169</v>
      </c>
      <c r="B148" s="1">
        <v>750</v>
      </c>
      <c r="C148" s="9" t="s">
        <v>126</v>
      </c>
      <c r="D148" s="36" t="s">
        <v>109</v>
      </c>
      <c r="E148" s="36" t="s">
        <v>110</v>
      </c>
      <c r="F148" s="16">
        <v>50</v>
      </c>
      <c r="G148" s="16"/>
      <c r="H148" s="38"/>
    </row>
    <row r="149" spans="1:8" ht="31.5">
      <c r="A149" s="41" t="s">
        <v>210</v>
      </c>
      <c r="B149" s="1"/>
      <c r="C149" s="9"/>
      <c r="D149" s="36"/>
      <c r="E149" s="36"/>
      <c r="F149" s="16"/>
      <c r="G149" s="16"/>
      <c r="H149" s="16"/>
    </row>
    <row r="150" spans="1:8" ht="15.75">
      <c r="A150" s="41" t="s">
        <v>164</v>
      </c>
      <c r="B150" s="1">
        <v>750</v>
      </c>
      <c r="C150" s="9" t="s">
        <v>126</v>
      </c>
      <c r="D150" s="36" t="s">
        <v>109</v>
      </c>
      <c r="E150" s="36" t="s">
        <v>110</v>
      </c>
      <c r="F150" s="16">
        <v>2000</v>
      </c>
      <c r="G150" s="16">
        <v>3000</v>
      </c>
      <c r="H150" s="38"/>
    </row>
    <row r="151" spans="1:8" ht="63">
      <c r="A151" s="43" t="s">
        <v>4</v>
      </c>
      <c r="B151" s="3"/>
      <c r="C151" s="8"/>
      <c r="D151" s="3"/>
      <c r="E151" s="3"/>
      <c r="F151" s="17"/>
      <c r="G151" s="17">
        <v>7000</v>
      </c>
      <c r="H151" s="17">
        <v>52900</v>
      </c>
    </row>
    <row r="152" spans="1:8" s="21" customFormat="1" ht="37.5">
      <c r="A152" s="35" t="s">
        <v>218</v>
      </c>
      <c r="B152" s="1"/>
      <c r="C152" s="9"/>
      <c r="D152" s="1"/>
      <c r="E152" s="36"/>
      <c r="F152" s="16"/>
      <c r="G152" s="16"/>
      <c r="H152" s="16"/>
    </row>
    <row r="153" spans="1:8" s="21" customFormat="1" ht="18.75">
      <c r="A153" s="35" t="s">
        <v>169</v>
      </c>
      <c r="B153" s="1">
        <v>750</v>
      </c>
      <c r="C153" s="9" t="s">
        <v>126</v>
      </c>
      <c r="D153" s="1">
        <v>1004800</v>
      </c>
      <c r="E153" s="36" t="s">
        <v>110</v>
      </c>
      <c r="F153" s="16">
        <v>432.8</v>
      </c>
      <c r="G153" s="16"/>
      <c r="H153" s="38"/>
    </row>
    <row r="154" spans="1:8" ht="56.25">
      <c r="A154" s="41" t="s">
        <v>288</v>
      </c>
      <c r="B154" s="1">
        <v>750</v>
      </c>
      <c r="C154" s="9" t="s">
        <v>126</v>
      </c>
      <c r="D154" s="1">
        <v>1004800</v>
      </c>
      <c r="E154" s="36" t="s">
        <v>110</v>
      </c>
      <c r="F154" s="16">
        <v>700</v>
      </c>
      <c r="G154" s="16"/>
      <c r="H154" s="16"/>
    </row>
    <row r="155" spans="1:8" ht="15.75">
      <c r="A155" s="41" t="s">
        <v>164</v>
      </c>
      <c r="B155" s="1">
        <v>750</v>
      </c>
      <c r="C155" s="9" t="s">
        <v>126</v>
      </c>
      <c r="D155" s="1">
        <v>1004800</v>
      </c>
      <c r="E155" s="36" t="s">
        <v>110</v>
      </c>
      <c r="F155" s="16">
        <v>200</v>
      </c>
      <c r="G155" s="16"/>
      <c r="H155" s="16"/>
    </row>
    <row r="156" spans="1:8" ht="15.75">
      <c r="A156" s="3" t="s">
        <v>16</v>
      </c>
      <c r="B156" s="3"/>
      <c r="C156" s="8" t="s">
        <v>128</v>
      </c>
      <c r="D156" s="3"/>
      <c r="E156" s="3"/>
      <c r="F156" s="17">
        <v>65700.4</v>
      </c>
      <c r="G156" s="17">
        <v>85332.7</v>
      </c>
      <c r="H156" s="17">
        <v>78880</v>
      </c>
    </row>
    <row r="157" spans="1:8" ht="15.75">
      <c r="A157" s="43" t="s">
        <v>129</v>
      </c>
      <c r="B157" s="3"/>
      <c r="C157" s="8" t="s">
        <v>130</v>
      </c>
      <c r="D157" s="3"/>
      <c r="E157" s="3"/>
      <c r="F157" s="17"/>
      <c r="G157" s="17"/>
      <c r="H157" s="17"/>
    </row>
    <row r="158" spans="1:8" ht="15.75">
      <c r="A158" s="6" t="s">
        <v>158</v>
      </c>
      <c r="B158" s="1"/>
      <c r="C158" s="9"/>
      <c r="D158" s="36"/>
      <c r="E158" s="36"/>
      <c r="F158" s="16"/>
      <c r="G158" s="16"/>
      <c r="H158" s="16"/>
    </row>
    <row r="159" spans="1:9" ht="56.25">
      <c r="A159" s="41" t="s">
        <v>278</v>
      </c>
      <c r="B159" s="1">
        <v>750</v>
      </c>
      <c r="C159" s="9" t="s">
        <v>130</v>
      </c>
      <c r="D159" s="36" t="s">
        <v>168</v>
      </c>
      <c r="E159" s="36" t="s">
        <v>110</v>
      </c>
      <c r="F159" s="16">
        <v>10000</v>
      </c>
      <c r="G159" s="16">
        <v>12058.7</v>
      </c>
      <c r="H159" s="16"/>
      <c r="I159" s="59"/>
    </row>
    <row r="160" spans="1:8" ht="31.5">
      <c r="A160" s="41" t="s">
        <v>203</v>
      </c>
      <c r="B160" s="1">
        <v>750</v>
      </c>
      <c r="C160" s="9" t="s">
        <v>130</v>
      </c>
      <c r="D160" s="36" t="s">
        <v>109</v>
      </c>
      <c r="E160" s="36" t="s">
        <v>110</v>
      </c>
      <c r="F160" s="16">
        <v>31580</v>
      </c>
      <c r="G160" s="16">
        <v>52630</v>
      </c>
      <c r="H160" s="16">
        <v>52630</v>
      </c>
    </row>
    <row r="161" spans="1:7" ht="15.75">
      <c r="A161" s="41" t="s">
        <v>164</v>
      </c>
      <c r="B161" s="1">
        <v>750</v>
      </c>
      <c r="C161" s="9" t="s">
        <v>130</v>
      </c>
      <c r="D161" s="36" t="s">
        <v>109</v>
      </c>
      <c r="E161" s="36" t="s">
        <v>110</v>
      </c>
      <c r="F161" s="16">
        <v>16000</v>
      </c>
      <c r="G161" s="16"/>
    </row>
    <row r="162" spans="1:8" ht="31.5">
      <c r="A162" s="41" t="s">
        <v>64</v>
      </c>
      <c r="B162" s="1">
        <v>750</v>
      </c>
      <c r="C162" s="9" t="s">
        <v>130</v>
      </c>
      <c r="D162" s="36" t="s">
        <v>168</v>
      </c>
      <c r="E162" s="36" t="s">
        <v>110</v>
      </c>
      <c r="F162" s="16"/>
      <c r="G162" s="16"/>
      <c r="H162" s="16">
        <v>3000</v>
      </c>
    </row>
    <row r="163" spans="1:8" ht="47.25">
      <c r="A163" s="41" t="s">
        <v>239</v>
      </c>
      <c r="B163" s="1">
        <v>750</v>
      </c>
      <c r="C163" s="9" t="s">
        <v>130</v>
      </c>
      <c r="D163" s="36" t="s">
        <v>168</v>
      </c>
      <c r="E163" s="36" t="s">
        <v>110</v>
      </c>
      <c r="F163" s="16"/>
      <c r="G163" s="16"/>
      <c r="H163" s="16">
        <v>7500</v>
      </c>
    </row>
    <row r="164" spans="1:8" ht="56.25">
      <c r="A164" s="41" t="s">
        <v>325</v>
      </c>
      <c r="B164" s="1">
        <v>750</v>
      </c>
      <c r="C164" s="9" t="s">
        <v>130</v>
      </c>
      <c r="D164" s="36" t="s">
        <v>168</v>
      </c>
      <c r="E164" s="36" t="s">
        <v>110</v>
      </c>
      <c r="F164" s="16">
        <v>3420</v>
      </c>
      <c r="G164" s="16">
        <v>13244</v>
      </c>
      <c r="H164" s="16">
        <v>15750</v>
      </c>
    </row>
    <row r="165" spans="1:8" ht="15.75">
      <c r="A165" s="41" t="s">
        <v>234</v>
      </c>
      <c r="B165" s="1">
        <v>750</v>
      </c>
      <c r="C165" s="9" t="s">
        <v>130</v>
      </c>
      <c r="D165" s="36" t="s">
        <v>168</v>
      </c>
      <c r="E165" s="36" t="s">
        <v>110</v>
      </c>
      <c r="F165" s="16">
        <v>3300</v>
      </c>
      <c r="G165" s="16">
        <v>6000</v>
      </c>
      <c r="H165" s="2"/>
    </row>
    <row r="166" spans="1:8" ht="37.5">
      <c r="A166" s="41" t="s">
        <v>181</v>
      </c>
      <c r="B166" s="1">
        <v>750</v>
      </c>
      <c r="C166" s="9" t="s">
        <v>130</v>
      </c>
      <c r="D166" s="36" t="s">
        <v>109</v>
      </c>
      <c r="E166" s="36" t="s">
        <v>110</v>
      </c>
      <c r="F166" s="16">
        <v>1400.4</v>
      </c>
      <c r="G166" s="16">
        <v>1400</v>
      </c>
      <c r="H166" s="16"/>
    </row>
    <row r="167" spans="1:9" ht="15.75">
      <c r="A167" s="40" t="s">
        <v>18</v>
      </c>
      <c r="B167" s="3"/>
      <c r="C167" s="8" t="s">
        <v>132</v>
      </c>
      <c r="D167" s="3"/>
      <c r="E167" s="3"/>
      <c r="F167" s="17">
        <v>50452.9</v>
      </c>
      <c r="G167" s="17">
        <v>137886.74</v>
      </c>
      <c r="H167" s="17">
        <v>77300</v>
      </c>
      <c r="I167" s="59"/>
    </row>
    <row r="168" spans="1:8" ht="15.75">
      <c r="A168" s="37" t="s">
        <v>133</v>
      </c>
      <c r="B168" s="3"/>
      <c r="C168" s="8" t="s">
        <v>134</v>
      </c>
      <c r="D168" s="3"/>
      <c r="E168" s="3"/>
      <c r="F168" s="17"/>
      <c r="G168" s="17"/>
      <c r="H168" s="17"/>
    </row>
    <row r="169" spans="1:8" ht="37.5">
      <c r="A169" s="41" t="s">
        <v>182</v>
      </c>
      <c r="B169" s="1">
        <v>750</v>
      </c>
      <c r="C169" s="9" t="s">
        <v>134</v>
      </c>
      <c r="D169" s="36" t="s">
        <v>109</v>
      </c>
      <c r="E169" s="36" t="s">
        <v>110</v>
      </c>
      <c r="F169" s="16">
        <v>31640.6</v>
      </c>
      <c r="G169" s="16">
        <v>20000</v>
      </c>
      <c r="H169" s="16"/>
    </row>
    <row r="170" spans="1:8" ht="31.5">
      <c r="A170" s="41" t="s">
        <v>213</v>
      </c>
      <c r="B170" s="1">
        <v>750</v>
      </c>
      <c r="C170" s="36" t="s">
        <v>134</v>
      </c>
      <c r="D170" s="36" t="s">
        <v>109</v>
      </c>
      <c r="E170" s="36" t="s">
        <v>110</v>
      </c>
      <c r="F170" s="16"/>
      <c r="G170" s="16">
        <v>50000</v>
      </c>
      <c r="H170" s="16">
        <v>50000</v>
      </c>
    </row>
    <row r="171" spans="1:8" ht="15.75">
      <c r="A171" s="41" t="s">
        <v>164</v>
      </c>
      <c r="B171" s="1">
        <v>750</v>
      </c>
      <c r="C171" s="36" t="s">
        <v>134</v>
      </c>
      <c r="D171" s="36" t="s">
        <v>109</v>
      </c>
      <c r="E171" s="36" t="s">
        <v>110</v>
      </c>
      <c r="F171" s="16">
        <v>1512.3</v>
      </c>
      <c r="G171" s="16">
        <v>3000</v>
      </c>
      <c r="H171" s="16"/>
    </row>
    <row r="172" spans="1:8" ht="31.5">
      <c r="A172" s="41" t="s">
        <v>322</v>
      </c>
      <c r="B172" s="1">
        <v>750</v>
      </c>
      <c r="C172" s="36" t="s">
        <v>134</v>
      </c>
      <c r="D172" s="36" t="s">
        <v>109</v>
      </c>
      <c r="E172" s="36" t="s">
        <v>110</v>
      </c>
      <c r="F172" s="16">
        <v>10000</v>
      </c>
      <c r="G172" s="16">
        <v>31992.3</v>
      </c>
      <c r="H172" s="16"/>
    </row>
    <row r="173" spans="1:8" ht="31.5">
      <c r="A173" s="41" t="s">
        <v>183</v>
      </c>
      <c r="B173" s="1"/>
      <c r="C173" s="9"/>
      <c r="D173" s="36"/>
      <c r="E173" s="36"/>
      <c r="F173" s="16"/>
      <c r="G173" s="16"/>
      <c r="H173" s="16"/>
    </row>
    <row r="174" spans="1:8" ht="15.75">
      <c r="A174" s="41" t="s">
        <v>164</v>
      </c>
      <c r="B174" s="1">
        <v>750</v>
      </c>
      <c r="C174" s="9" t="s">
        <v>134</v>
      </c>
      <c r="D174" s="36" t="s">
        <v>109</v>
      </c>
      <c r="E174" s="36" t="s">
        <v>110</v>
      </c>
      <c r="F174" s="38"/>
      <c r="G174" s="16">
        <v>374.44</v>
      </c>
      <c r="H174" s="16"/>
    </row>
    <row r="175" spans="1:8" ht="63">
      <c r="A175" s="37" t="s">
        <v>4</v>
      </c>
      <c r="B175" s="3"/>
      <c r="C175" s="8"/>
      <c r="D175" s="3"/>
      <c r="E175" s="3"/>
      <c r="F175" s="17"/>
      <c r="G175" s="17">
        <v>7000</v>
      </c>
      <c r="H175" s="17">
        <v>4300</v>
      </c>
    </row>
    <row r="176" spans="1:8" ht="15.75">
      <c r="A176" s="48" t="s">
        <v>108</v>
      </c>
      <c r="B176" s="3"/>
      <c r="C176" s="8"/>
      <c r="D176" s="3"/>
      <c r="E176" s="3"/>
      <c r="F176" s="17"/>
      <c r="G176" s="17"/>
      <c r="H176" s="17"/>
    </row>
    <row r="177" spans="1:8" ht="31.5">
      <c r="A177" s="41" t="s">
        <v>204</v>
      </c>
      <c r="B177" s="1">
        <v>750</v>
      </c>
      <c r="C177" s="36" t="s">
        <v>134</v>
      </c>
      <c r="D177" s="36" t="s">
        <v>115</v>
      </c>
      <c r="E177" s="36" t="s">
        <v>110</v>
      </c>
      <c r="F177" s="16">
        <v>600</v>
      </c>
      <c r="G177" s="16"/>
      <c r="H177" s="16"/>
    </row>
    <row r="178" spans="1:8" ht="47.25">
      <c r="A178" s="41" t="s">
        <v>205</v>
      </c>
      <c r="B178" s="1">
        <v>750</v>
      </c>
      <c r="C178" s="36" t="s">
        <v>134</v>
      </c>
      <c r="D178" s="36" t="s">
        <v>115</v>
      </c>
      <c r="E178" s="36" t="s">
        <v>110</v>
      </c>
      <c r="F178" s="16">
        <v>2500</v>
      </c>
      <c r="G178" s="16"/>
      <c r="H178" s="16"/>
    </row>
    <row r="179" spans="1:8" s="53" customFormat="1" ht="56.25">
      <c r="A179" s="35" t="s">
        <v>93</v>
      </c>
      <c r="B179" s="1">
        <v>750</v>
      </c>
      <c r="C179" s="36" t="s">
        <v>134</v>
      </c>
      <c r="D179" s="36" t="s">
        <v>115</v>
      </c>
      <c r="E179" s="36" t="s">
        <v>110</v>
      </c>
      <c r="F179" s="55">
        <v>3900</v>
      </c>
      <c r="G179" s="55"/>
      <c r="H179" s="55"/>
    </row>
    <row r="180" spans="1:8" s="21" customFormat="1" ht="18.75">
      <c r="A180" s="43" t="s">
        <v>159</v>
      </c>
      <c r="B180" s="1"/>
      <c r="C180" s="8" t="s">
        <v>160</v>
      </c>
      <c r="D180" s="132"/>
      <c r="E180" s="132"/>
      <c r="F180" s="16"/>
      <c r="G180" s="16"/>
      <c r="H180" s="4"/>
    </row>
    <row r="181" spans="1:8" s="21" customFormat="1" ht="18.75">
      <c r="A181" s="41" t="s">
        <v>320</v>
      </c>
      <c r="B181" s="1"/>
      <c r="C181" s="9"/>
      <c r="D181" s="36"/>
      <c r="E181" s="36"/>
      <c r="H181" s="89"/>
    </row>
    <row r="182" spans="1:8" ht="15.75">
      <c r="A182" s="41" t="s">
        <v>164</v>
      </c>
      <c r="B182" s="1">
        <v>750</v>
      </c>
      <c r="C182" s="9" t="s">
        <v>160</v>
      </c>
      <c r="D182" s="36" t="s">
        <v>109</v>
      </c>
      <c r="E182" s="36" t="s">
        <v>110</v>
      </c>
      <c r="F182" s="16">
        <v>300</v>
      </c>
      <c r="G182" s="16">
        <v>600</v>
      </c>
      <c r="H182" s="38"/>
    </row>
    <row r="183" spans="1:8" s="21" customFormat="1" ht="18.75">
      <c r="A183" s="6" t="s">
        <v>212</v>
      </c>
      <c r="B183" s="1">
        <v>750</v>
      </c>
      <c r="C183" s="9" t="s">
        <v>160</v>
      </c>
      <c r="D183" s="36" t="s">
        <v>109</v>
      </c>
      <c r="E183" s="36" t="s">
        <v>110</v>
      </c>
      <c r="F183" s="16"/>
      <c r="G183" s="16">
        <v>23000</v>
      </c>
      <c r="H183" s="16">
        <v>23000</v>
      </c>
    </row>
    <row r="184" spans="1:8" ht="31.5">
      <c r="A184" s="51" t="s">
        <v>163</v>
      </c>
      <c r="B184" s="1"/>
      <c r="C184" s="8"/>
      <c r="D184" s="3"/>
      <c r="E184" s="3"/>
      <c r="F184" s="17"/>
      <c r="G184" s="17"/>
      <c r="H184" s="17"/>
    </row>
    <row r="185" spans="1:8" s="10" customFormat="1" ht="15.75">
      <c r="A185" s="41" t="s">
        <v>158</v>
      </c>
      <c r="B185" s="1"/>
      <c r="C185" s="9"/>
      <c r="D185" s="1"/>
      <c r="E185" s="1"/>
      <c r="F185" s="17"/>
      <c r="G185" s="17"/>
      <c r="H185" s="17"/>
    </row>
    <row r="186" spans="1:8" s="10" customFormat="1" ht="47.25">
      <c r="A186" s="43" t="s">
        <v>69</v>
      </c>
      <c r="B186" s="1"/>
      <c r="C186" s="9"/>
      <c r="D186" s="1"/>
      <c r="E186" s="1"/>
      <c r="F186" s="44"/>
      <c r="G186" s="44"/>
      <c r="H186" s="44"/>
    </row>
    <row r="187" spans="1:8" s="10" customFormat="1" ht="15.75">
      <c r="A187" s="35" t="s">
        <v>158</v>
      </c>
      <c r="B187" s="1"/>
      <c r="C187" s="9"/>
      <c r="D187" s="1"/>
      <c r="E187" s="1"/>
      <c r="F187" s="18"/>
      <c r="G187" s="18"/>
      <c r="H187" s="18"/>
    </row>
    <row r="188" spans="1:8" s="11" customFormat="1" ht="18.75">
      <c r="A188" s="6" t="s">
        <v>211</v>
      </c>
      <c r="B188" s="1">
        <v>743</v>
      </c>
      <c r="C188" s="9" t="s">
        <v>160</v>
      </c>
      <c r="D188" s="50">
        <v>1001100</v>
      </c>
      <c r="E188" s="42" t="s">
        <v>157</v>
      </c>
      <c r="F188" s="18"/>
      <c r="G188" s="18">
        <v>1920</v>
      </c>
      <c r="H188" s="18"/>
    </row>
    <row r="189" spans="1:8" ht="15.75">
      <c r="A189" s="3" t="s">
        <v>17</v>
      </c>
      <c r="B189" s="1"/>
      <c r="C189" s="8" t="s">
        <v>148</v>
      </c>
      <c r="D189" s="36"/>
      <c r="E189" s="36"/>
      <c r="F189" s="17">
        <v>38343.3</v>
      </c>
      <c r="G189" s="17">
        <v>102248.5</v>
      </c>
      <c r="H189" s="17">
        <v>371933.2</v>
      </c>
    </row>
    <row r="190" spans="1:8" ht="15.75">
      <c r="A190" s="43" t="s">
        <v>331</v>
      </c>
      <c r="B190" s="1"/>
      <c r="C190" s="8" t="s">
        <v>332</v>
      </c>
      <c r="D190" s="36"/>
      <c r="E190" s="36"/>
      <c r="F190" s="44"/>
      <c r="G190" s="72"/>
      <c r="H190" s="2"/>
    </row>
    <row r="191" spans="1:8" s="21" customFormat="1" ht="18.75">
      <c r="A191" s="48" t="s">
        <v>108</v>
      </c>
      <c r="B191" s="1"/>
      <c r="C191" s="8"/>
      <c r="F191" s="16"/>
      <c r="G191" s="16"/>
      <c r="H191" s="16"/>
    </row>
    <row r="192" spans="1:8" ht="75">
      <c r="A192" s="6" t="s">
        <v>334</v>
      </c>
      <c r="B192" s="1">
        <v>750</v>
      </c>
      <c r="C192" s="9" t="s">
        <v>332</v>
      </c>
      <c r="D192" s="36" t="s">
        <v>333</v>
      </c>
      <c r="E192" s="36" t="s">
        <v>110</v>
      </c>
      <c r="F192" s="16"/>
      <c r="G192" s="16"/>
      <c r="H192" s="16">
        <v>93600</v>
      </c>
    </row>
    <row r="193" spans="1:8" ht="15.75">
      <c r="A193" s="6" t="s">
        <v>164</v>
      </c>
      <c r="B193" s="1">
        <v>750</v>
      </c>
      <c r="C193" s="9" t="s">
        <v>332</v>
      </c>
      <c r="D193" s="36" t="s">
        <v>333</v>
      </c>
      <c r="E193" s="36" t="s">
        <v>110</v>
      </c>
      <c r="F193" s="16">
        <v>2932.9</v>
      </c>
      <c r="G193" s="16">
        <v>2932.9</v>
      </c>
      <c r="H193" s="16"/>
    </row>
    <row r="194" spans="1:8" ht="75">
      <c r="A194" s="6" t="s">
        <v>298</v>
      </c>
      <c r="B194" s="1">
        <v>750</v>
      </c>
      <c r="C194" s="9" t="s">
        <v>332</v>
      </c>
      <c r="D194" s="36" t="s">
        <v>333</v>
      </c>
      <c r="E194" s="36" t="s">
        <v>110</v>
      </c>
      <c r="F194" s="16"/>
      <c r="G194" s="16"/>
      <c r="H194" s="16">
        <v>57600</v>
      </c>
    </row>
    <row r="195" spans="1:8" ht="15.75">
      <c r="A195" s="6" t="s">
        <v>164</v>
      </c>
      <c r="B195" s="1">
        <v>750</v>
      </c>
      <c r="C195" s="9" t="s">
        <v>332</v>
      </c>
      <c r="D195" s="36" t="s">
        <v>333</v>
      </c>
      <c r="E195" s="36" t="s">
        <v>110</v>
      </c>
      <c r="F195" s="16">
        <v>1998.2</v>
      </c>
      <c r="G195" s="16">
        <v>1998.2</v>
      </c>
      <c r="H195" s="16"/>
    </row>
    <row r="196" spans="1:8" ht="75">
      <c r="A196" s="6" t="s">
        <v>299</v>
      </c>
      <c r="B196" s="1">
        <v>750</v>
      </c>
      <c r="C196" s="9" t="s">
        <v>332</v>
      </c>
      <c r="D196" s="36" t="s">
        <v>333</v>
      </c>
      <c r="E196" s="36" t="s">
        <v>110</v>
      </c>
      <c r="F196" s="16"/>
      <c r="G196" s="16"/>
      <c r="H196" s="16">
        <v>135000</v>
      </c>
    </row>
    <row r="197" spans="1:8" ht="15.75">
      <c r="A197" s="6" t="s">
        <v>164</v>
      </c>
      <c r="B197" s="1">
        <v>750</v>
      </c>
      <c r="C197" s="9" t="s">
        <v>332</v>
      </c>
      <c r="D197" s="36" t="s">
        <v>333</v>
      </c>
      <c r="E197" s="36" t="s">
        <v>110</v>
      </c>
      <c r="F197" s="16">
        <v>3410.8</v>
      </c>
      <c r="G197" s="16">
        <v>3410.8</v>
      </c>
      <c r="H197" s="16"/>
    </row>
    <row r="198" spans="1:8" ht="47.25">
      <c r="A198" s="41" t="s">
        <v>300</v>
      </c>
      <c r="B198" s="1">
        <v>750</v>
      </c>
      <c r="C198" s="9" t="s">
        <v>332</v>
      </c>
      <c r="D198" s="36" t="s">
        <v>333</v>
      </c>
      <c r="E198" s="36" t="s">
        <v>110</v>
      </c>
      <c r="F198" s="16"/>
      <c r="G198" s="16">
        <v>8708.2</v>
      </c>
      <c r="H198" s="38"/>
    </row>
    <row r="199" spans="1:8" ht="47.25">
      <c r="A199" s="41" t="s">
        <v>301</v>
      </c>
      <c r="B199" s="1">
        <v>750</v>
      </c>
      <c r="C199" s="9" t="s">
        <v>332</v>
      </c>
      <c r="D199" s="36" t="s">
        <v>333</v>
      </c>
      <c r="E199" s="36" t="s">
        <v>110</v>
      </c>
      <c r="F199" s="16"/>
      <c r="G199" s="16">
        <v>15480</v>
      </c>
      <c r="H199" s="38"/>
    </row>
    <row r="200" spans="1:8" ht="63">
      <c r="A200" s="41" t="s">
        <v>321</v>
      </c>
      <c r="B200" s="1">
        <v>750</v>
      </c>
      <c r="C200" s="9" t="s">
        <v>332</v>
      </c>
      <c r="D200" s="36" t="s">
        <v>333</v>
      </c>
      <c r="E200" s="36" t="s">
        <v>110</v>
      </c>
      <c r="F200" s="16">
        <v>2000</v>
      </c>
      <c r="G200" s="16">
        <v>4000</v>
      </c>
      <c r="H200" s="16">
        <v>31083.2</v>
      </c>
    </row>
    <row r="201" spans="1:8" ht="31.5">
      <c r="A201" s="41" t="s">
        <v>235</v>
      </c>
      <c r="B201" s="1">
        <v>750</v>
      </c>
      <c r="C201" s="9" t="s">
        <v>332</v>
      </c>
      <c r="D201" s="36" t="s">
        <v>109</v>
      </c>
      <c r="E201" s="36" t="s">
        <v>110</v>
      </c>
      <c r="F201" s="16"/>
      <c r="G201" s="16">
        <v>28650</v>
      </c>
      <c r="H201" s="16">
        <v>28650</v>
      </c>
    </row>
    <row r="202" spans="1:8" ht="15.75">
      <c r="A202" s="41" t="s">
        <v>164</v>
      </c>
      <c r="B202" s="1">
        <v>750</v>
      </c>
      <c r="C202" s="9" t="s">
        <v>332</v>
      </c>
      <c r="D202" s="36" t="s">
        <v>109</v>
      </c>
      <c r="E202" s="36" t="s">
        <v>110</v>
      </c>
      <c r="F202" s="16">
        <v>500</v>
      </c>
      <c r="G202" s="16">
        <v>1568.4</v>
      </c>
      <c r="H202" s="16"/>
    </row>
    <row r="203" spans="1:8" ht="31.5">
      <c r="A203" s="41" t="s">
        <v>177</v>
      </c>
      <c r="B203" s="1">
        <v>750</v>
      </c>
      <c r="C203" s="9" t="s">
        <v>332</v>
      </c>
      <c r="D203" s="36" t="s">
        <v>109</v>
      </c>
      <c r="E203" s="36" t="s">
        <v>110</v>
      </c>
      <c r="F203" s="16">
        <v>19701.4</v>
      </c>
      <c r="G203" s="16"/>
      <c r="H203" s="16"/>
    </row>
    <row r="204" spans="1:8" ht="31.5">
      <c r="A204" s="41" t="s">
        <v>214</v>
      </c>
      <c r="B204" s="1">
        <v>750</v>
      </c>
      <c r="C204" s="9" t="s">
        <v>332</v>
      </c>
      <c r="D204" s="36" t="s">
        <v>109</v>
      </c>
      <c r="E204" s="36" t="s">
        <v>110</v>
      </c>
      <c r="F204" s="16">
        <v>1300</v>
      </c>
      <c r="G204" s="16">
        <v>2000</v>
      </c>
      <c r="H204" s="38"/>
    </row>
    <row r="205" spans="1:8" ht="15.75">
      <c r="A205" s="41" t="s">
        <v>164</v>
      </c>
      <c r="B205" s="1">
        <v>750</v>
      </c>
      <c r="C205" s="9" t="s">
        <v>332</v>
      </c>
      <c r="D205" s="36" t="s">
        <v>109</v>
      </c>
      <c r="E205" s="36" t="s">
        <v>110</v>
      </c>
      <c r="F205" s="16">
        <v>300</v>
      </c>
      <c r="G205" s="16"/>
      <c r="H205" s="16"/>
    </row>
    <row r="206" spans="1:8" ht="31.5">
      <c r="A206" s="41" t="s">
        <v>215</v>
      </c>
      <c r="B206" s="1">
        <v>750</v>
      </c>
      <c r="C206" s="9" t="s">
        <v>332</v>
      </c>
      <c r="D206" s="36" t="s">
        <v>109</v>
      </c>
      <c r="E206" s="36" t="s">
        <v>110</v>
      </c>
      <c r="F206" s="16">
        <v>1000</v>
      </c>
      <c r="G206" s="16">
        <v>1500</v>
      </c>
      <c r="H206" s="38"/>
    </row>
    <row r="207" spans="1:8" ht="15.75">
      <c r="A207" s="41" t="s">
        <v>164</v>
      </c>
      <c r="B207" s="1">
        <v>750</v>
      </c>
      <c r="C207" s="9" t="s">
        <v>332</v>
      </c>
      <c r="D207" s="36" t="s">
        <v>109</v>
      </c>
      <c r="E207" s="36" t="s">
        <v>110</v>
      </c>
      <c r="F207" s="16">
        <v>200</v>
      </c>
      <c r="G207" s="16"/>
      <c r="H207" s="16"/>
    </row>
    <row r="208" spans="1:8" ht="31.5">
      <c r="A208" s="41" t="s">
        <v>191</v>
      </c>
      <c r="B208" s="1"/>
      <c r="C208" s="9"/>
      <c r="D208" s="36"/>
      <c r="E208" s="36"/>
      <c r="F208" s="16"/>
      <c r="G208" s="16">
        <v>20000</v>
      </c>
      <c r="H208" s="16">
        <v>26000</v>
      </c>
    </row>
    <row r="209" spans="1:8" ht="15.75">
      <c r="A209" s="41" t="s">
        <v>164</v>
      </c>
      <c r="B209" s="1">
        <v>750</v>
      </c>
      <c r="C209" s="9" t="s">
        <v>332</v>
      </c>
      <c r="D209" s="36" t="s">
        <v>109</v>
      </c>
      <c r="E209" s="36" t="s">
        <v>110</v>
      </c>
      <c r="F209" s="16"/>
      <c r="G209" s="16">
        <v>2000</v>
      </c>
      <c r="H209" s="16"/>
    </row>
    <row r="210" spans="1:8" ht="50.25" customHeight="1">
      <c r="A210" s="41" t="s">
        <v>324</v>
      </c>
      <c r="B210" s="1"/>
      <c r="C210" s="9"/>
      <c r="D210" s="36"/>
      <c r="E210" s="36"/>
      <c r="F210" s="16"/>
      <c r="G210" s="16"/>
      <c r="H210" s="16"/>
    </row>
    <row r="211" spans="1:8" ht="21" customHeight="1">
      <c r="A211" s="41" t="s">
        <v>164</v>
      </c>
      <c r="B211" s="1">
        <v>750</v>
      </c>
      <c r="C211" s="9" t="s">
        <v>332</v>
      </c>
      <c r="D211" s="36" t="s">
        <v>109</v>
      </c>
      <c r="E211" s="36" t="s">
        <v>110</v>
      </c>
      <c r="F211" s="16">
        <v>5000</v>
      </c>
      <c r="G211" s="16">
        <v>10000</v>
      </c>
      <c r="H211" s="16"/>
    </row>
    <row r="212" spans="1:8" ht="15.75">
      <c r="A212" s="40" t="s">
        <v>153</v>
      </c>
      <c r="B212" s="3"/>
      <c r="C212" s="8" t="s">
        <v>154</v>
      </c>
      <c r="D212" s="3"/>
      <c r="E212" s="3"/>
      <c r="F212" s="17">
        <v>23100</v>
      </c>
      <c r="G212" s="17">
        <v>155199.2</v>
      </c>
      <c r="H212" s="17">
        <v>187670.4</v>
      </c>
    </row>
    <row r="213" spans="1:8" ht="15.75">
      <c r="A213" s="43" t="s">
        <v>155</v>
      </c>
      <c r="B213" s="3"/>
      <c r="C213" s="8" t="s">
        <v>156</v>
      </c>
      <c r="D213" s="3"/>
      <c r="E213" s="3"/>
      <c r="F213" s="17"/>
      <c r="G213" s="17"/>
      <c r="H213" s="17"/>
    </row>
    <row r="214" spans="1:8" s="21" customFormat="1" ht="18.75">
      <c r="A214" s="41" t="s">
        <v>158</v>
      </c>
      <c r="B214" s="1"/>
      <c r="C214" s="8"/>
      <c r="F214" s="16"/>
      <c r="G214" s="16"/>
      <c r="H214" s="16"/>
    </row>
    <row r="215" spans="1:8" ht="56.25">
      <c r="A215" s="41" t="s">
        <v>290</v>
      </c>
      <c r="B215" s="1">
        <v>750</v>
      </c>
      <c r="C215" s="9" t="s">
        <v>156</v>
      </c>
      <c r="D215" s="1">
        <v>1020101</v>
      </c>
      <c r="E215" s="36" t="s">
        <v>110</v>
      </c>
      <c r="F215" s="16">
        <v>10000</v>
      </c>
      <c r="G215" s="16">
        <v>50000</v>
      </c>
      <c r="H215" s="16">
        <v>40000</v>
      </c>
    </row>
    <row r="216" spans="1:8" ht="15.75">
      <c r="A216" s="41" t="s">
        <v>164</v>
      </c>
      <c r="B216" s="1">
        <v>750</v>
      </c>
      <c r="C216" s="9" t="s">
        <v>156</v>
      </c>
      <c r="D216" s="1">
        <v>1020101</v>
      </c>
      <c r="E216" s="36" t="s">
        <v>110</v>
      </c>
      <c r="F216" s="16">
        <v>5000</v>
      </c>
      <c r="G216" s="16">
        <v>13059.2</v>
      </c>
      <c r="H216" s="16"/>
    </row>
    <row r="217" spans="1:8" ht="56.25">
      <c r="A217" s="41" t="s">
        <v>184</v>
      </c>
      <c r="B217" s="1">
        <v>750</v>
      </c>
      <c r="C217" s="9" t="s">
        <v>156</v>
      </c>
      <c r="D217" s="1">
        <v>1020101</v>
      </c>
      <c r="E217" s="36" t="s">
        <v>110</v>
      </c>
      <c r="F217" s="16">
        <v>5000</v>
      </c>
      <c r="G217" s="16">
        <v>3200</v>
      </c>
      <c r="H217" s="16"/>
    </row>
    <row r="218" spans="1:8" ht="15.75">
      <c r="A218" s="41" t="s">
        <v>164</v>
      </c>
      <c r="B218" s="1">
        <v>750</v>
      </c>
      <c r="C218" s="9" t="s">
        <v>156</v>
      </c>
      <c r="D218" s="1">
        <v>1020101</v>
      </c>
      <c r="E218" s="36" t="s">
        <v>110</v>
      </c>
      <c r="F218" s="16">
        <v>100</v>
      </c>
      <c r="G218" s="16"/>
      <c r="H218" s="16"/>
    </row>
    <row r="219" spans="1:8" ht="56.25">
      <c r="A219" s="41" t="s">
        <v>57</v>
      </c>
      <c r="B219" s="1">
        <v>750</v>
      </c>
      <c r="C219" s="9" t="s">
        <v>156</v>
      </c>
      <c r="D219" s="1">
        <v>1020101</v>
      </c>
      <c r="E219" s="36" t="s">
        <v>110</v>
      </c>
      <c r="F219" s="16">
        <v>3000</v>
      </c>
      <c r="G219" s="16">
        <v>15000</v>
      </c>
      <c r="H219" s="16">
        <v>16234.4</v>
      </c>
    </row>
    <row r="220" spans="1:8" ht="47.25">
      <c r="A220" s="41" t="s">
        <v>59</v>
      </c>
      <c r="B220" s="1">
        <v>750</v>
      </c>
      <c r="C220" s="9" t="s">
        <v>156</v>
      </c>
      <c r="D220" s="1">
        <v>1020101</v>
      </c>
      <c r="E220" s="36" t="s">
        <v>110</v>
      </c>
      <c r="F220" s="16"/>
      <c r="G220" s="16"/>
      <c r="H220" s="16">
        <v>16500</v>
      </c>
    </row>
    <row r="221" spans="1:8" ht="15.75">
      <c r="A221" s="41" t="s">
        <v>164</v>
      </c>
      <c r="B221" s="1">
        <v>750</v>
      </c>
      <c r="C221" s="9" t="s">
        <v>156</v>
      </c>
      <c r="D221" s="1">
        <v>1020101</v>
      </c>
      <c r="E221" s="36" t="s">
        <v>110</v>
      </c>
      <c r="F221" s="16"/>
      <c r="G221" s="16">
        <v>1600</v>
      </c>
      <c r="H221" s="16"/>
    </row>
    <row r="222" spans="1:8" ht="47.25">
      <c r="A222" s="41" t="s">
        <v>60</v>
      </c>
      <c r="B222" s="1"/>
      <c r="C222" s="9"/>
      <c r="D222" s="1"/>
      <c r="E222" s="36"/>
      <c r="F222" s="16"/>
      <c r="G222" s="16"/>
      <c r="H222" s="16">
        <v>7550</v>
      </c>
    </row>
    <row r="223" spans="1:8" ht="15.75">
      <c r="A223" s="41" t="s">
        <v>164</v>
      </c>
      <c r="B223" s="1">
        <v>750</v>
      </c>
      <c r="C223" s="9" t="s">
        <v>156</v>
      </c>
      <c r="D223" s="1">
        <v>1020101</v>
      </c>
      <c r="E223" s="36" t="s">
        <v>110</v>
      </c>
      <c r="F223" s="16"/>
      <c r="G223" s="16">
        <v>450</v>
      </c>
      <c r="H223" s="16"/>
    </row>
    <row r="224" spans="1:8" ht="47.25">
      <c r="A224" s="41" t="s">
        <v>58</v>
      </c>
      <c r="B224" s="1">
        <v>750</v>
      </c>
      <c r="C224" s="9" t="s">
        <v>156</v>
      </c>
      <c r="D224" s="1">
        <v>1020101</v>
      </c>
      <c r="E224" s="36" t="s">
        <v>110</v>
      </c>
      <c r="F224" s="16"/>
      <c r="G224" s="16"/>
      <c r="H224" s="16">
        <v>37386</v>
      </c>
    </row>
    <row r="225" spans="1:8" ht="15.75">
      <c r="A225" s="41" t="s">
        <v>164</v>
      </c>
      <c r="B225" s="1">
        <v>750</v>
      </c>
      <c r="C225" s="9" t="s">
        <v>156</v>
      </c>
      <c r="D225" s="1">
        <v>1020101</v>
      </c>
      <c r="E225" s="36" t="s">
        <v>110</v>
      </c>
      <c r="F225" s="16"/>
      <c r="G225" s="16">
        <v>1890</v>
      </c>
      <c r="H225" s="16"/>
    </row>
    <row r="226" spans="1:8" ht="31.5">
      <c r="A226" s="41" t="s">
        <v>185</v>
      </c>
      <c r="B226" s="1">
        <v>750</v>
      </c>
      <c r="C226" s="9" t="s">
        <v>156</v>
      </c>
      <c r="D226" s="1">
        <v>1020101</v>
      </c>
      <c r="E226" s="36" t="s">
        <v>110</v>
      </c>
      <c r="F226" s="16"/>
      <c r="G226" s="16">
        <v>20000</v>
      </c>
      <c r="H226" s="16">
        <v>20000</v>
      </c>
    </row>
    <row r="227" spans="1:8" ht="31.5">
      <c r="A227" s="41" t="s">
        <v>192</v>
      </c>
      <c r="B227" s="1">
        <v>750</v>
      </c>
      <c r="C227" s="9" t="s">
        <v>156</v>
      </c>
      <c r="D227" s="1">
        <v>1020101</v>
      </c>
      <c r="E227" s="36" t="s">
        <v>110</v>
      </c>
      <c r="F227" s="16"/>
      <c r="G227" s="16">
        <v>50000</v>
      </c>
      <c r="H227" s="16">
        <v>50000</v>
      </c>
    </row>
    <row r="228" spans="1:8" ht="15.75">
      <c r="A228" s="3" t="s">
        <v>147</v>
      </c>
      <c r="B228" s="1"/>
      <c r="C228" s="8" t="s">
        <v>20</v>
      </c>
      <c r="D228" s="1"/>
      <c r="E228" s="1"/>
      <c r="F228" s="17">
        <v>2700</v>
      </c>
      <c r="G228" s="17">
        <v>0</v>
      </c>
      <c r="H228" s="17">
        <v>0</v>
      </c>
    </row>
    <row r="229" spans="1:8" ht="31.5">
      <c r="A229" s="5" t="s">
        <v>162</v>
      </c>
      <c r="B229" s="1"/>
      <c r="C229" s="8" t="s">
        <v>21</v>
      </c>
      <c r="D229" s="1"/>
      <c r="E229" s="1"/>
      <c r="F229" s="17"/>
      <c r="G229" s="17"/>
      <c r="H229" s="17"/>
    </row>
    <row r="230" spans="1:8" ht="15.75">
      <c r="A230" s="41" t="s">
        <v>258</v>
      </c>
      <c r="B230" s="1">
        <v>750</v>
      </c>
      <c r="C230" s="49">
        <v>1402</v>
      </c>
      <c r="D230" s="50">
        <v>1001100</v>
      </c>
      <c r="E230" s="42" t="s">
        <v>157</v>
      </c>
      <c r="F230" s="16">
        <v>2700</v>
      </c>
      <c r="G230" s="16"/>
      <c r="H230" s="18"/>
    </row>
    <row r="231" spans="1:5" s="13" customFormat="1" ht="15.75">
      <c r="A231" s="6"/>
      <c r="B231" s="1"/>
      <c r="C231" s="49"/>
      <c r="D231" s="50"/>
      <c r="E231" s="42"/>
    </row>
    <row r="232" spans="1:5" ht="15.75">
      <c r="A232" s="5" t="s">
        <v>143</v>
      </c>
      <c r="B232" s="3"/>
      <c r="C232" s="8"/>
      <c r="D232" s="3"/>
      <c r="E232" s="3"/>
    </row>
    <row r="233" spans="1:5" ht="63">
      <c r="A233" s="5" t="s">
        <v>144</v>
      </c>
      <c r="B233" s="1"/>
      <c r="C233" s="9"/>
      <c r="D233" s="1"/>
      <c r="E233" s="1"/>
    </row>
    <row r="234" spans="1:5" ht="78.75">
      <c r="A234" s="5" t="s">
        <v>145</v>
      </c>
      <c r="B234" s="3"/>
      <c r="C234" s="8"/>
      <c r="D234" s="3"/>
      <c r="E234" s="3"/>
    </row>
    <row r="235" spans="1:5" ht="31.5">
      <c r="A235" s="5" t="s">
        <v>146</v>
      </c>
      <c r="B235" s="1"/>
      <c r="C235" s="9"/>
      <c r="D235" s="1"/>
      <c r="E235" s="1"/>
    </row>
    <row r="236" ht="63">
      <c r="A236" s="5" t="s">
        <v>286</v>
      </c>
    </row>
    <row r="237" spans="1:8" ht="63">
      <c r="A237" s="5" t="s">
        <v>294</v>
      </c>
      <c r="F237" s="16"/>
      <c r="G237" s="16"/>
      <c r="H237" s="16"/>
    </row>
    <row r="238" spans="1:8" ht="63">
      <c r="A238" s="5" t="s">
        <v>296</v>
      </c>
      <c r="F238" s="20"/>
      <c r="G238" s="20"/>
      <c r="H238" s="20"/>
    </row>
    <row r="239" spans="1:8" ht="47.25">
      <c r="A239" s="5" t="s">
        <v>336</v>
      </c>
      <c r="F239" s="66"/>
      <c r="G239" s="2"/>
      <c r="H239" s="2"/>
    </row>
    <row r="240" spans="1:8" ht="78.75">
      <c r="A240" s="5" t="s">
        <v>175</v>
      </c>
      <c r="B240" s="1"/>
      <c r="C240" s="9"/>
      <c r="D240" s="1"/>
      <c r="E240" s="1"/>
      <c r="F240" s="16"/>
      <c r="H240" s="2"/>
    </row>
    <row r="241" spans="1:8" ht="31.5">
      <c r="A241" s="5" t="s">
        <v>337</v>
      </c>
      <c r="F241" s="16"/>
      <c r="G241" s="20"/>
      <c r="H241" s="66"/>
    </row>
    <row r="242" spans="3:5" ht="15.75">
      <c r="C242" s="15"/>
      <c r="E242" s="24"/>
    </row>
    <row r="243" spans="3:5" ht="15.75">
      <c r="C243" s="15"/>
      <c r="E243" s="24"/>
    </row>
    <row r="244" spans="1:5" ht="15.75">
      <c r="A244" s="5"/>
      <c r="E244" s="24"/>
    </row>
    <row r="245" spans="3:5" ht="15.75">
      <c r="C245" s="15"/>
      <c r="E245" s="24"/>
    </row>
    <row r="246" spans="3:5" ht="15.75">
      <c r="C246" s="15"/>
      <c r="E246" s="24"/>
    </row>
    <row r="247" spans="3:5" ht="15.75">
      <c r="C247" s="15"/>
      <c r="E247" s="24"/>
    </row>
    <row r="248" spans="3:5" ht="15.75">
      <c r="C248" s="15"/>
      <c r="E248" s="24"/>
    </row>
    <row r="249" spans="1:5" ht="15.75">
      <c r="A249" s="5"/>
      <c r="E249" s="24"/>
    </row>
    <row r="250" spans="3:5" ht="15.75">
      <c r="C250" s="14"/>
      <c r="E250" s="24"/>
    </row>
    <row r="251" ht="15.75">
      <c r="E251" s="24"/>
    </row>
    <row r="252" spans="3:5" ht="15.75">
      <c r="C252" s="15"/>
      <c r="E252" s="24"/>
    </row>
    <row r="253" ht="15.75">
      <c r="E253" s="24"/>
    </row>
    <row r="254" ht="15.75">
      <c r="E254" s="24"/>
    </row>
    <row r="255" ht="15.75">
      <c r="E255" s="24"/>
    </row>
    <row r="256" ht="15.75">
      <c r="E256" s="24"/>
    </row>
    <row r="257" ht="15.75">
      <c r="E257" s="24"/>
    </row>
    <row r="258" ht="15.75">
      <c r="E258" s="24"/>
    </row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</sheetData>
  <mergeCells count="12">
    <mergeCell ref="A1:H1"/>
    <mergeCell ref="A2:H2"/>
    <mergeCell ref="A3:H3"/>
    <mergeCell ref="A4:H4"/>
    <mergeCell ref="A5:H5"/>
    <mergeCell ref="A6:H6"/>
    <mergeCell ref="F7:H7"/>
    <mergeCell ref="A7:A8"/>
    <mergeCell ref="B7:B8"/>
    <mergeCell ref="C7:C8"/>
    <mergeCell ref="D7:D8"/>
    <mergeCell ref="E7:E8"/>
  </mergeCells>
  <printOptions gridLines="1"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6" r:id="rId4"/>
  <headerFooter alignWithMargins="0"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2011-05-04T07:22:54Z</cp:lastPrinted>
  <dcterms:created xsi:type="dcterms:W3CDTF">2009-04-22T09:10:44Z</dcterms:created>
  <dcterms:modified xsi:type="dcterms:W3CDTF">2011-05-04T07:22:55Z</dcterms:modified>
  <cp:category/>
  <cp:version/>
  <cp:contentType/>
  <cp:contentStatus/>
</cp:coreProperties>
</file>